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2120" windowHeight="8280" activeTab="0"/>
  </bookViews>
  <sheets>
    <sheet name="Orçamento Camara" sheetId="1" r:id="rId1"/>
    <sheet name="CRONOGRAMA" sheetId="2" r:id="rId2"/>
  </sheets>
  <definedNames>
    <definedName name="_xlnm.Print_Area" localSheetId="1">'CRONOGRAMA'!$A$1:$O$33</definedName>
    <definedName name="_xlnm.Print_Area" localSheetId="0">'Orçamento Camara'!$A$1:$F$164</definedName>
    <definedName name="_xlnm.Print_Titles" localSheetId="0">'Orçamento Camara'!$4:$16</definedName>
  </definedNames>
  <calcPr fullCalcOnLoad="1"/>
</workbook>
</file>

<file path=xl/sharedStrings.xml><?xml version="1.0" encoding="utf-8"?>
<sst xmlns="http://schemas.openxmlformats.org/spreadsheetml/2006/main" count="328" uniqueCount="250">
  <si>
    <t>Pintura em esmalte sintético 02 demãos em esquadrias de madeira</t>
  </si>
  <si>
    <t>ILUMINAÇÃO E TOMADAS</t>
  </si>
  <si>
    <t xml:space="preserve">Planilha Orçamentária </t>
  </si>
  <si>
    <t>ITEM</t>
  </si>
  <si>
    <t>DESCRIÇÃO DOS SERVIÇOS</t>
  </si>
  <si>
    <t>UNID.</t>
  </si>
  <si>
    <t>QUANT.</t>
  </si>
  <si>
    <t>PR. UNIT.(R$)</t>
  </si>
  <si>
    <t>VALOR (R$)</t>
  </si>
  <si>
    <t xml:space="preserve">SERVIÇOS PRELIMINARES </t>
  </si>
  <si>
    <t>1.0</t>
  </si>
  <si>
    <t>und</t>
  </si>
  <si>
    <t>1.1</t>
  </si>
  <si>
    <t>Subtotal item 1.0</t>
  </si>
  <si>
    <t>m³</t>
  </si>
  <si>
    <t>2.0</t>
  </si>
  <si>
    <t>2.1</t>
  </si>
  <si>
    <t>3.0</t>
  </si>
  <si>
    <t>m²</t>
  </si>
  <si>
    <t>Subtotal item 2.0</t>
  </si>
  <si>
    <t>Subtotal item 3.0</t>
  </si>
  <si>
    <t>3.1</t>
  </si>
  <si>
    <t>3.1.1</t>
  </si>
  <si>
    <t>4.1.1</t>
  </si>
  <si>
    <t>4.2.1</t>
  </si>
  <si>
    <t>4.1</t>
  </si>
  <si>
    <t>4.2</t>
  </si>
  <si>
    <t>Subtotal item 4.0</t>
  </si>
  <si>
    <t xml:space="preserve">PAREDES E PAINEIS </t>
  </si>
  <si>
    <t>5.0</t>
  </si>
  <si>
    <t>ALVENARIA DE VEDAÇÃO</t>
  </si>
  <si>
    <t>5.1</t>
  </si>
  <si>
    <t>Subtotal item 5.0</t>
  </si>
  <si>
    <t>6.0</t>
  </si>
  <si>
    <t xml:space="preserve">ESQUADRIAS </t>
  </si>
  <si>
    <t>6.1</t>
  </si>
  <si>
    <t>6.2</t>
  </si>
  <si>
    <t>6.3</t>
  </si>
  <si>
    <t>Subtotal item 6.0</t>
  </si>
  <si>
    <t>7.0</t>
  </si>
  <si>
    <t>7.1</t>
  </si>
  <si>
    <t>8.0</t>
  </si>
  <si>
    <t xml:space="preserve">IMPERMEABILIZAÇÀO </t>
  </si>
  <si>
    <t>8.1</t>
  </si>
  <si>
    <t>Subtotal item 8.0</t>
  </si>
  <si>
    <t>9.0</t>
  </si>
  <si>
    <t>9.1</t>
  </si>
  <si>
    <t>9.3</t>
  </si>
  <si>
    <t>Subtotal item 9.0</t>
  </si>
  <si>
    <t>10.0</t>
  </si>
  <si>
    <t>10.1</t>
  </si>
  <si>
    <t>Subtotal item 10.0</t>
  </si>
  <si>
    <t>11.0</t>
  </si>
  <si>
    <t>Subtotal item 11.0</t>
  </si>
  <si>
    <t>11.1</t>
  </si>
  <si>
    <t xml:space="preserve">PINTURA </t>
  </si>
  <si>
    <t>12.0</t>
  </si>
  <si>
    <t>12.1</t>
  </si>
  <si>
    <t>12.3</t>
  </si>
  <si>
    <t>Subtotal item 13.0</t>
  </si>
  <si>
    <t>CABOS E FIOS (CONDUTORES)</t>
  </si>
  <si>
    <t>Chapisco de aderência em paredes internas e externas, traço 1:3 (cimento:areia)</t>
  </si>
  <si>
    <t xml:space="preserve">Emboço para paredes internas e externas traço 1:2:8 (cimento:cal:areia média) - espessura 2,0 cm </t>
  </si>
  <si>
    <t>Eletrodutos</t>
  </si>
  <si>
    <t>INSTALAÇÃO ELÉTRICA</t>
  </si>
  <si>
    <t>TOTAL</t>
  </si>
  <si>
    <t>RODAPÉS</t>
  </si>
  <si>
    <t>Placa de obra em chapa de aço galvanizado</t>
  </si>
  <si>
    <t>9.2</t>
  </si>
  <si>
    <t>Reboco (massa fina) traço 1:2 (cal:areia fina peneirada), com adição de 10% de cimento peneirado e espessura de 5mm</t>
  </si>
  <si>
    <t>PAVIMENTAÇÃO INTERNA</t>
  </si>
  <si>
    <t>12.4</t>
  </si>
  <si>
    <t>BDI Adotado de 20% diluído nos preços unitários</t>
  </si>
  <si>
    <t>__________________________________</t>
  </si>
  <si>
    <t>CRONOGRAMA FÍSICO-FINANCEIRO</t>
  </si>
  <si>
    <t>MÊS 1</t>
  </si>
  <si>
    <t>MÊS 2</t>
  </si>
  <si>
    <t>MÊS 3</t>
  </si>
  <si>
    <t>MÊS 4</t>
  </si>
  <si>
    <t>Item</t>
  </si>
  <si>
    <t>VALOR</t>
  </si>
  <si>
    <t>PESO %</t>
  </si>
  <si>
    <t>%</t>
  </si>
  <si>
    <t>R$</t>
  </si>
  <si>
    <t>% TOTAL</t>
  </si>
  <si>
    <t>1 SERVIÇOS PRELIMINARES</t>
  </si>
  <si>
    <t>ACUMULADOS MENSAIS</t>
  </si>
  <si>
    <t>Condutor de cobre unipolar, isolação em PVC/70ºC, camada de proteção em PVC, não propagador de chamas, classe de tensão 750V, encordoamento classe 5, flexível, fornecimento e instalação com as seguintes seções nominais:</t>
  </si>
  <si>
    <t>#2,5mm2</t>
  </si>
  <si>
    <t>#4mm2</t>
  </si>
  <si>
    <t>Interruptor duas seções 10A por seção, completo</t>
  </si>
  <si>
    <t>ORÇAMENTO CAMARA DE VEREADORES</t>
  </si>
  <si>
    <r>
      <t>Município</t>
    </r>
    <r>
      <rPr>
        <sz val="9"/>
        <rFont val="Arial"/>
        <family val="2"/>
      </rPr>
      <t>: Getúlio Vargas-RS</t>
    </r>
  </si>
  <si>
    <t>Obra: Reforma da Sala das Sessões Eng. Firmino Girardello e Reforma completa do telhado do prédio da câmara</t>
  </si>
  <si>
    <r>
      <t>Endereço</t>
    </r>
    <r>
      <rPr>
        <sz val="9"/>
        <rFont val="Arial"/>
        <family val="2"/>
      </rPr>
      <t>: Avenida Borges de Medeiros , n° – Getúlio Vargas - RS.</t>
    </r>
  </si>
  <si>
    <r>
      <t xml:space="preserve">Área: </t>
    </r>
    <r>
      <rPr>
        <sz val="9"/>
        <rFont val="Arial"/>
        <family val="2"/>
      </rPr>
      <t>152,00 m² (Sala das sessões) e 230,00 m² (telhado).</t>
    </r>
  </si>
  <si>
    <t>DEMOLIÇAO CONCRETO ARMADO PARA PILARES</t>
  </si>
  <si>
    <t>73801 Demoliçao manual de concreto armado ( 2 pilares)</t>
  </si>
  <si>
    <t>JANELAS DE MADEIRA MACIÇA</t>
  </si>
  <si>
    <t>JANELA MADEIRA REGIONAL 1A CORRER / FOLHA P/ VIDRO C/ GUANICAO BANDEIRA P/ VIDRO</t>
  </si>
  <si>
    <t>Reforma janela de madeira Maciça Tamanho 0,60x1,95 - 2 unid</t>
  </si>
  <si>
    <t>Reforma janela de madeira Maciça Tamanho 2,40x1,95 - 1 unid</t>
  </si>
  <si>
    <t>Reforma janela de madeira Maciça Tamanho 1,05x1,95 - 1 unid</t>
  </si>
  <si>
    <t>Reforma janela de madeira Maciça Tamanho 1,30x1,95 - 2 unid</t>
  </si>
  <si>
    <t>Reforma janela de madeira Maciça Tamanho 2,45x1,95 - 1 unid</t>
  </si>
  <si>
    <t>Reforma janela de madeira Maciça Tamanho 1,10x1,95 - 3 unid</t>
  </si>
  <si>
    <t>Reforma janela de madeira Maciça Tamanho 1,70x1,95 - 1 unid</t>
  </si>
  <si>
    <t>PORTAS ENTRADA MADEIRA MACIÇA</t>
  </si>
  <si>
    <t>Reforma porta de entrada 2,80x2,40 - 1 unid</t>
  </si>
  <si>
    <t>RETIRADA DE TELHAS DE CERAMICAS OU DE VIDRO</t>
  </si>
  <si>
    <t>Cobertura com telhas tipo Single com acessorios ( Chapa OSB Home plus 11,1mm, pregos aço Ardox 18x25, Arremate de acabamento, Cumeiras de Ventilaçao, Manta de cobertura e Aguas Furtadas, ETC.)</t>
  </si>
  <si>
    <t>FORRO</t>
  </si>
  <si>
    <t>Retirada do forro existente</t>
  </si>
  <si>
    <t>Instalaçao Gesso Acartonado normal (espessura de 12,5mm), aparafusadas a perfilados metálicos galvanizados longitudinais, espaçados a cada 0,60m, suspensos por pendurais rígidos reguláveis a cada 1,20m.</t>
  </si>
  <si>
    <t>ml</t>
  </si>
  <si>
    <t>Detalhe e rebaixe no Gesso Acartonado</t>
  </si>
  <si>
    <t>Divisoria de Gesso Acartonado Tipo Drywall</t>
  </si>
  <si>
    <t xml:space="preserve">Calhas, Rufos e Algerosas aluminio 0,5mm </t>
  </si>
  <si>
    <t>Proteçao capa muro com pingadeiras</t>
  </si>
  <si>
    <t xml:space="preserve">COBERTURA </t>
  </si>
  <si>
    <t>8.2</t>
  </si>
  <si>
    <t>8.3</t>
  </si>
  <si>
    <t>REVESTIMENTOS DE PAREDES</t>
  </si>
  <si>
    <t>Regularizaçao de Contrapiso e outras superficies - 87071</t>
  </si>
  <si>
    <t>Remoçao do piso existente 85371</t>
  </si>
  <si>
    <t>ES 45X45 CM APLICADA EM AMBIENTES DE ÁREA ENTRE 5 M² E 10 M². AF_06/20</t>
  </si>
  <si>
    <t>87260 REVESTIMENTO CERÂMICO PARA PISO COM PLACAS TIPO PORCELANATO DE DIMENSÕ M2 98,7</t>
  </si>
  <si>
    <t xml:space="preserve">Assentamento de revestimento em porcelanato polido 80x80 Cor Bege </t>
  </si>
  <si>
    <t xml:space="preserve">Rejuntamento epoxi </t>
  </si>
  <si>
    <t xml:space="preserve">Rodapé em poliestireno h= 12cm </t>
  </si>
  <si>
    <t>11.2</t>
  </si>
  <si>
    <t>11.3</t>
  </si>
  <si>
    <t>11.4</t>
  </si>
  <si>
    <t>Aplicaçao de fundo preparador a base de agua</t>
  </si>
  <si>
    <t>88497 APLICAÇÃO E LIXAMENTO DE MASSA LÁTEX EM PAREDES, DUAS DEMÃOS. AF_06/20 M2 8,70</t>
  </si>
  <si>
    <t>Aplicaçao e lixamento de massa Latex em paredes duas demãos</t>
  </si>
  <si>
    <t>Aplicaçao e lixamento de massa Latex em Forros duas demãos</t>
  </si>
  <si>
    <t>Pintura em latex acrílico acetinado  02 demãos sobre paredes internas</t>
  </si>
  <si>
    <t>Eletroduto PVC flexível corrugado Ø25mm fornecimento e instalação</t>
  </si>
  <si>
    <t>Embutido Led Down ligth Gu 10</t>
  </si>
  <si>
    <t>Embutido Led Down ligth Par 20</t>
  </si>
  <si>
    <t>Embutido Painel de Super Led 30x30</t>
  </si>
  <si>
    <t>Tomada de Embutir 2P+T 10A/250V com placa p/ caixa de Som</t>
  </si>
  <si>
    <t xml:space="preserve">Tomada de Embutir 2P+T 20A/250V com placa p/ Ar condicionado </t>
  </si>
  <si>
    <t xml:space="preserve">Tomada de Embutir 2P+T 20A/250V com placa </t>
  </si>
  <si>
    <t xml:space="preserve">Mão de obra </t>
  </si>
  <si>
    <t>Material</t>
  </si>
  <si>
    <t xml:space="preserve">Getúlio Vargas - RS </t>
  </si>
  <si>
    <t>4.2.2</t>
  </si>
  <si>
    <t>4.2.3</t>
  </si>
  <si>
    <t>4.2.4</t>
  </si>
  <si>
    <t>4.2.5</t>
  </si>
  <si>
    <t>4.2.6</t>
  </si>
  <si>
    <t>4.2.7</t>
  </si>
  <si>
    <t>5.2</t>
  </si>
  <si>
    <t>5.3</t>
  </si>
  <si>
    <t>5.4</t>
  </si>
  <si>
    <t>5.5</t>
  </si>
  <si>
    <t>6.4</t>
  </si>
  <si>
    <t>9.4</t>
  </si>
  <si>
    <t>11.5</t>
  </si>
  <si>
    <t>12.2.1</t>
  </si>
  <si>
    <t>12.3.1</t>
  </si>
  <si>
    <t>12.3.2</t>
  </si>
  <si>
    <t>12.3.3</t>
  </si>
  <si>
    <t>12.4.1</t>
  </si>
  <si>
    <t>12.4.2</t>
  </si>
  <si>
    <t>12.4.3</t>
  </si>
  <si>
    <t>12.4.4</t>
  </si>
  <si>
    <t>12.4.5</t>
  </si>
  <si>
    <t>12.4.6</t>
  </si>
  <si>
    <t>12.4.7</t>
  </si>
  <si>
    <t>12.4.8</t>
  </si>
  <si>
    <t>2 DEMOLIÇOES</t>
  </si>
  <si>
    <t>3 PAREDES E PAINEIS</t>
  </si>
  <si>
    <t>4 ESQUADRIAS</t>
  </si>
  <si>
    <t>5 COBERTURA</t>
  </si>
  <si>
    <t>6 FORRO</t>
  </si>
  <si>
    <t>7 IMPERMEABILIZAÇÀO</t>
  </si>
  <si>
    <t>8 REVESTIMENTOS DE PAREDES E FORROS</t>
  </si>
  <si>
    <t>9 PAVIMENTAÇÃO INTERNA</t>
  </si>
  <si>
    <t>10 RODAPÉS</t>
  </si>
  <si>
    <t>11 PINTURA</t>
  </si>
  <si>
    <t>12 INSTALAÇÃO ELÉTRICA</t>
  </si>
  <si>
    <t>5.6</t>
  </si>
  <si>
    <t>13.0</t>
  </si>
  <si>
    <t>Pre- instalação para ar condicionado</t>
  </si>
  <si>
    <t>13.1</t>
  </si>
  <si>
    <t>Pre- instalação para ar condicionado, cabos dutos e demais acessorios</t>
  </si>
  <si>
    <t>mt</t>
  </si>
  <si>
    <t>13.2</t>
  </si>
  <si>
    <t>Simone Forlin Brancher</t>
  </si>
  <si>
    <t xml:space="preserve">Arquiteta e Urbanista </t>
  </si>
  <si>
    <t>CAU-A  34373-0</t>
  </si>
  <si>
    <t xml:space="preserve">Tomada de Embutir Piso 2P+T 20A/250V com placa </t>
  </si>
  <si>
    <t>12.4.9</t>
  </si>
  <si>
    <t>Interruptor 10 A, completo para circuitos das lampadas</t>
  </si>
  <si>
    <t>12.4.10</t>
  </si>
  <si>
    <t>Fita de LED - iluminação do piso</t>
  </si>
  <si>
    <t>13 PRE INSTALAÇÃO DE AR</t>
  </si>
  <si>
    <t>12.4.11</t>
  </si>
  <si>
    <t>Alvenaria de vedação em tijolos maciços ( fechamento das janelas de ar condicionado)</t>
  </si>
  <si>
    <t>Estrutura completa de madeira de lei primeira qualidade para telhas tipo Single</t>
  </si>
  <si>
    <t>Estrutura Metalica para suportar cobertura, material, montagem, instalação, pintura, ETC.- conf. Proj estrutural</t>
  </si>
  <si>
    <t>Retirada de estrutura de madeira com tessouras para telhas (desmanche)</t>
  </si>
  <si>
    <t>Impermeabilização de marquise interna e externa</t>
  </si>
  <si>
    <t>1.2</t>
  </si>
  <si>
    <t>Remoção de todos equipamentos (cadeiras, mesas, bancadas ETC) e armazenamento adequado</t>
  </si>
  <si>
    <t>vb</t>
  </si>
  <si>
    <t>obs: a reforma inclui troca de vidros, troca de massa, troca de madeiras danificadas, e pintura completa das mesmas</t>
  </si>
  <si>
    <t>Instalação de fiação para microfones incluindo acessorios</t>
  </si>
  <si>
    <t>Caixa para pré de ar Condicionado 24.000 BTU´s</t>
  </si>
  <si>
    <t>14.0</t>
  </si>
  <si>
    <t>Mobiliário</t>
  </si>
  <si>
    <t>14.1</t>
  </si>
  <si>
    <t>Palco Elevado - Material, instalação - Conforme projeto</t>
  </si>
  <si>
    <t>15.0</t>
  </si>
  <si>
    <t>Limpeza e Entrega do Mobiliário</t>
  </si>
  <si>
    <t>15.1</t>
  </si>
  <si>
    <t>Transporte e limpeza do local</t>
  </si>
  <si>
    <t>DEMOLIÇAO CONCRETO ARMADO</t>
  </si>
  <si>
    <t xml:space="preserve">Proprietário: Município de Getúlio Vargas - Câmara de Vereadores </t>
  </si>
  <si>
    <t>Remoção do sistema de iluminação, tomadas, circuitos e quadros de distribuição</t>
  </si>
  <si>
    <t>12.2</t>
  </si>
  <si>
    <t>14.2</t>
  </si>
  <si>
    <t>Restauração total da bancada principal ( mantendo as características originais)</t>
  </si>
  <si>
    <t>Subtotal item 12.0</t>
  </si>
  <si>
    <t>Subtotal item 14.0</t>
  </si>
  <si>
    <t>Subtotal item 15.0</t>
  </si>
  <si>
    <t xml:space="preserve">14 MOBILIARIO </t>
  </si>
  <si>
    <t xml:space="preserve"> Município de Getúlio Vargas - Câmara de Vereadores </t>
  </si>
  <si>
    <t>Marília Salgado Bianchi</t>
  </si>
  <si>
    <t>CAU-A  54295-4</t>
  </si>
  <si>
    <t>16.</t>
  </si>
  <si>
    <t>16.1</t>
  </si>
  <si>
    <t>Sistema de prevenção de Incêndio</t>
  </si>
  <si>
    <t>15.2</t>
  </si>
  <si>
    <t>15.3</t>
  </si>
  <si>
    <t>Escada de ferro com corrimão instalada completa conforme projeto</t>
  </si>
  <si>
    <t>Porta de Ferro com barra anti-panico instalada conforme projeto</t>
  </si>
  <si>
    <t>Corrimão nas escadarias de toda a edificação</t>
  </si>
  <si>
    <t>Subtotal item 16.0</t>
  </si>
  <si>
    <t>GETÚLIO VARGAS, DEZEMBRO DE 2014.</t>
  </si>
  <si>
    <t>2.2</t>
  </si>
  <si>
    <t>Abertura de porta e janelas conforme projeto</t>
  </si>
  <si>
    <t>15 SISTEMA DE PREVENÇÃO DE INCENDIO</t>
  </si>
  <si>
    <t>16 LIMPEZA E ENTREGA DO MOBILIARIO</t>
  </si>
  <si>
    <t>Quadro de Distribuição 13 disjuntores completo</t>
  </si>
  <si>
    <t>12.4.12</t>
  </si>
  <si>
    <t>Tomada de Embutir 2P+T 20A/250V com placa para Luminárias de Emergência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</si>
</sst>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  <numFmt numFmtId="181" formatCode="&quot;R$&quot;\ #,##0.00"/>
    <numFmt numFmtId="182" formatCode="&quot;R$&quot;\ #,##0.00;[Red]&quot;R$&quot;\ #,##0.00"/>
    <numFmt numFmtId="183" formatCode="&quot;R$ &quot;#,##0.00;[Red]&quot;R$ &quot;#,##0.00"/>
    <numFmt numFmtId="184" formatCode="0.0%"/>
    <numFmt numFmtId="185" formatCode="#,##0.00;[Red]#,##0.00"/>
    <numFmt numFmtId="186" formatCode="0.000000"/>
    <numFmt numFmtId="187" formatCode="0.00000"/>
    <numFmt numFmtId="188" formatCode="0.0000"/>
    <numFmt numFmtId="189" formatCode="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7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B050"/>
      <name val="Arial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1" fontId="0" fillId="0" borderId="0" xfId="53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1" fontId="5" fillId="0" borderId="0" xfId="53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1" fontId="5" fillId="0" borderId="10" xfId="53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1" fontId="5" fillId="0" borderId="0" xfId="5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1" fontId="5" fillId="0" borderId="13" xfId="53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171" fontId="4" fillId="33" borderId="16" xfId="53" applyFont="1" applyFill="1" applyBorder="1" applyAlignment="1">
      <alignment horizontal="center" vertical="center"/>
    </xf>
    <xf numFmtId="4" fontId="4" fillId="33" borderId="15" xfId="0" applyNumberFormat="1" applyFont="1" applyFill="1" applyBorder="1" applyAlignment="1">
      <alignment horizontal="center" vertical="center"/>
    </xf>
    <xf numFmtId="4" fontId="4" fillId="33" borderId="17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171" fontId="45" fillId="0" borderId="18" xfId="53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4" fontId="45" fillId="0" borderId="18" xfId="0" applyNumberFormat="1" applyFont="1" applyFill="1" applyBorder="1" applyAlignment="1">
      <alignment horizontal="right"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1" fontId="5" fillId="0" borderId="0" xfId="53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1" fontId="45" fillId="0" borderId="18" xfId="53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5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183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 vertical="center"/>
    </xf>
    <xf numFmtId="183" fontId="2" fillId="0" borderId="18" xfId="0" applyNumberFormat="1" applyFont="1" applyBorder="1" applyAlignment="1">
      <alignment/>
    </xf>
    <xf numFmtId="184" fontId="2" fillId="0" borderId="30" xfId="51" applyNumberFormat="1" applyFont="1" applyBorder="1" applyAlignment="1">
      <alignment/>
    </xf>
    <xf numFmtId="183" fontId="2" fillId="0" borderId="18" xfId="0" applyNumberFormat="1" applyFont="1" applyBorder="1" applyAlignment="1" quotePrefix="1">
      <alignment/>
    </xf>
    <xf numFmtId="9" fontId="2" fillId="0" borderId="30" xfId="51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9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2" xfId="0" applyFont="1" applyBorder="1" applyAlignment="1">
      <alignment horizontal="right"/>
    </xf>
    <xf numFmtId="183" fontId="2" fillId="0" borderId="33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45" fillId="0" borderId="0" xfId="0" applyNumberFormat="1" applyFont="1" applyFill="1" applyBorder="1" applyAlignment="1">
      <alignment horizontal="right" vertical="center" wrapText="1"/>
    </xf>
    <xf numFmtId="4" fontId="4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45" fillId="0" borderId="39" xfId="0" applyNumberFormat="1" applyFont="1" applyFill="1" applyBorder="1" applyAlignment="1">
      <alignment horizontal="right" vertical="center" wrapText="1"/>
    </xf>
    <xf numFmtId="4" fontId="45" fillId="0" borderId="31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left" vertical="center" wrapText="1"/>
    </xf>
    <xf numFmtId="170" fontId="5" fillId="0" borderId="0" xfId="47" applyFont="1" applyAlignment="1">
      <alignment vertical="center"/>
    </xf>
    <xf numFmtId="170" fontId="4" fillId="0" borderId="18" xfId="47" applyFont="1" applyFill="1" applyBorder="1" applyAlignment="1">
      <alignment vertical="center"/>
    </xf>
    <xf numFmtId="170" fontId="5" fillId="0" borderId="0" xfId="0" applyNumberFormat="1" applyFont="1" applyAlignment="1">
      <alignment vertical="center"/>
    </xf>
    <xf numFmtId="9" fontId="2" fillId="0" borderId="19" xfId="0" applyNumberFormat="1" applyFont="1" applyBorder="1" applyAlignment="1">
      <alignment/>
    </xf>
    <xf numFmtId="9" fontId="2" fillId="0" borderId="30" xfId="0" applyNumberFormat="1" applyFont="1" applyBorder="1" applyAlignment="1">
      <alignment/>
    </xf>
    <xf numFmtId="0" fontId="2" fillId="34" borderId="25" xfId="0" applyFont="1" applyFill="1" applyBorder="1" applyAlignment="1">
      <alignment horizontal="center"/>
    </xf>
    <xf numFmtId="9" fontId="2" fillId="34" borderId="29" xfId="51" applyFont="1" applyFill="1" applyBorder="1" applyAlignment="1">
      <alignment horizontal="right"/>
    </xf>
    <xf numFmtId="9" fontId="2" fillId="34" borderId="29" xfId="51" applyFont="1" applyFill="1" applyBorder="1" applyAlignment="1">
      <alignment/>
    </xf>
    <xf numFmtId="9" fontId="2" fillId="34" borderId="25" xfId="51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9" fontId="2" fillId="34" borderId="31" xfId="51" applyFont="1" applyFill="1" applyBorder="1" applyAlignment="1">
      <alignment/>
    </xf>
    <xf numFmtId="0" fontId="4" fillId="35" borderId="18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18" xfId="0" applyFont="1" applyFill="1" applyBorder="1" applyAlignment="1">
      <alignment horizontal="right" vertical="center" wrapText="1"/>
    </xf>
    <xf numFmtId="4" fontId="4" fillId="0" borderId="42" xfId="0" applyNumberFormat="1" applyFont="1" applyFill="1" applyBorder="1" applyAlignment="1">
      <alignment vertical="center" wrapText="1"/>
    </xf>
    <xf numFmtId="0" fontId="4" fillId="0" borderId="43" xfId="0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right" vertical="center" wrapText="1"/>
    </xf>
    <xf numFmtId="4" fontId="4" fillId="36" borderId="17" xfId="0" applyNumberFormat="1" applyFont="1" applyFill="1" applyBorder="1" applyAlignment="1">
      <alignment vertical="center" wrapText="1"/>
    </xf>
    <xf numFmtId="0" fontId="4" fillId="36" borderId="15" xfId="0" applyFont="1" applyFill="1" applyBorder="1" applyAlignment="1">
      <alignment horizontal="right" vertical="center" wrapText="1"/>
    </xf>
    <xf numFmtId="0" fontId="4" fillId="36" borderId="44" xfId="0" applyFont="1" applyFill="1" applyBorder="1" applyAlignment="1">
      <alignment horizontal="right" vertical="center" wrapText="1"/>
    </xf>
    <xf numFmtId="4" fontId="5" fillId="0" borderId="43" xfId="0" applyNumberFormat="1" applyFont="1" applyFill="1" applyBorder="1" applyAlignment="1">
      <alignment vertical="center" wrapText="1"/>
    </xf>
    <xf numFmtId="0" fontId="5" fillId="0" borderId="42" xfId="0" applyFont="1" applyFill="1" applyBorder="1" applyAlignment="1">
      <alignment horizontal="center" vertical="center"/>
    </xf>
    <xf numFmtId="171" fontId="45" fillId="0" borderId="42" xfId="53" applyFont="1" applyFill="1" applyBorder="1" applyAlignment="1">
      <alignment horizontal="center" vertical="center"/>
    </xf>
    <xf numFmtId="4" fontId="45" fillId="0" borderId="42" xfId="0" applyNumberFormat="1" applyFont="1" applyFill="1" applyBorder="1" applyAlignment="1">
      <alignment vertical="center"/>
    </xf>
    <xf numFmtId="4" fontId="5" fillId="0" borderId="42" xfId="0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4" fillId="0" borderId="39" xfId="0" applyFont="1" applyFill="1" applyBorder="1" applyAlignment="1">
      <alignment horizontal="right" vertical="center" wrapText="1"/>
    </xf>
    <xf numFmtId="171" fontId="45" fillId="0" borderId="39" xfId="53" applyNumberFormat="1" applyFont="1" applyFill="1" applyBorder="1" applyAlignment="1">
      <alignment horizontal="right" vertical="center" wrapText="1"/>
    </xf>
    <xf numFmtId="49" fontId="4" fillId="0" borderId="45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right" vertical="center"/>
    </xf>
    <xf numFmtId="49" fontId="4" fillId="0" borderId="39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right" vertical="center" wrapText="1"/>
    </xf>
    <xf numFmtId="0" fontId="4" fillId="0" borderId="31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33" borderId="4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5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61"/>
  <sheetViews>
    <sheetView tabSelected="1" zoomScalePageLayoutView="0" workbookViewId="0" topLeftCell="A1">
      <selection activeCell="B105" sqref="B105"/>
    </sheetView>
  </sheetViews>
  <sheetFormatPr defaultColWidth="9.140625" defaultRowHeight="12.75"/>
  <cols>
    <col min="1" max="1" width="8.140625" style="1" customWidth="1"/>
    <col min="2" max="2" width="68.140625" style="2" customWidth="1"/>
    <col min="3" max="3" width="6.00390625" style="3" customWidth="1"/>
    <col min="4" max="4" width="9.28125" style="4" customWidth="1"/>
    <col min="5" max="5" width="13.140625" style="1" bestFit="1" customWidth="1"/>
    <col min="6" max="6" width="13.7109375" style="1" bestFit="1" customWidth="1"/>
    <col min="7" max="16384" width="9.140625" style="1" customWidth="1"/>
  </cols>
  <sheetData>
    <row r="3" ht="13.5" thickBot="1"/>
    <row r="4" spans="1:6" ht="12" customHeight="1">
      <c r="A4" s="160"/>
      <c r="B4" s="161"/>
      <c r="C4" s="161"/>
      <c r="D4" s="161"/>
      <c r="E4" s="161"/>
      <c r="F4" s="162"/>
    </row>
    <row r="5" spans="1:6" ht="13.5" thickBot="1">
      <c r="A5" s="163" t="s">
        <v>91</v>
      </c>
      <c r="B5" s="164"/>
      <c r="C5" s="164"/>
      <c r="D5" s="164"/>
      <c r="E5" s="164"/>
      <c r="F5" s="165"/>
    </row>
    <row r="6" spans="1:6" ht="13.5" thickBot="1">
      <c r="A6" s="7"/>
      <c r="B6" s="8"/>
      <c r="C6" s="9"/>
      <c r="D6" s="10"/>
      <c r="E6" s="7"/>
      <c r="F6" s="7"/>
    </row>
    <row r="7" spans="1:6" ht="12.75">
      <c r="A7" s="170" t="str">
        <f>CRONOGRAMA!A2</f>
        <v>Obra: Reforma da Sala das Sessões Eng. Firmino Girardello e Reforma completa do telhado do prédio da câmara</v>
      </c>
      <c r="B7" s="171"/>
      <c r="C7" s="12"/>
      <c r="D7" s="13"/>
      <c r="E7" s="11"/>
      <c r="F7" s="14"/>
    </row>
    <row r="8" spans="1:6" ht="12.75">
      <c r="A8" s="97" t="str">
        <f>CRONOGRAMA!A3</f>
        <v>Proprietário: Município de Getúlio Vargas - Câmara de Vereadores </v>
      </c>
      <c r="B8" s="99"/>
      <c r="C8" s="15"/>
      <c r="D8" s="16"/>
      <c r="E8" s="17"/>
      <c r="F8" s="18"/>
    </row>
    <row r="9" spans="1:6" ht="12.75">
      <c r="A9" s="172" t="s">
        <v>92</v>
      </c>
      <c r="B9" s="173"/>
      <c r="C9" s="15"/>
      <c r="D9" s="16"/>
      <c r="E9" s="17"/>
      <c r="F9" s="18"/>
    </row>
    <row r="10" spans="1:6" ht="12.75">
      <c r="A10" s="172" t="s">
        <v>94</v>
      </c>
      <c r="B10" s="173"/>
      <c r="C10" s="15"/>
      <c r="D10" s="16"/>
      <c r="E10" s="17"/>
      <c r="F10" s="18"/>
    </row>
    <row r="11" spans="1:6" ht="13.5" thickBot="1">
      <c r="A11" s="98" t="s">
        <v>95</v>
      </c>
      <c r="B11" s="19"/>
      <c r="C11" s="20"/>
      <c r="D11" s="21"/>
      <c r="E11" s="19"/>
      <c r="F11" s="22"/>
    </row>
    <row r="12" spans="1:6" ht="13.5" thickBot="1">
      <c r="A12" s="7"/>
      <c r="B12" s="8"/>
      <c r="C12" s="9"/>
      <c r="D12" s="10"/>
      <c r="E12" s="7"/>
      <c r="F12" s="7"/>
    </row>
    <row r="13" spans="1:6" ht="13.5" thickBot="1">
      <c r="A13" s="166" t="s">
        <v>2</v>
      </c>
      <c r="B13" s="167"/>
      <c r="C13" s="167"/>
      <c r="D13" s="167"/>
      <c r="E13" s="167"/>
      <c r="F13" s="168"/>
    </row>
    <row r="14" spans="1:6" ht="13.5" thickBot="1">
      <c r="A14" s="7"/>
      <c r="B14" s="8"/>
      <c r="C14" s="9"/>
      <c r="D14" s="10"/>
      <c r="E14" s="7"/>
      <c r="F14" s="7"/>
    </row>
    <row r="15" spans="1:6" ht="13.5" thickBot="1">
      <c r="A15" s="23" t="s">
        <v>3</v>
      </c>
      <c r="B15" s="23" t="s">
        <v>4</v>
      </c>
      <c r="C15" s="23" t="s">
        <v>5</v>
      </c>
      <c r="D15" s="24" t="s">
        <v>6</v>
      </c>
      <c r="E15" s="25" t="s">
        <v>7</v>
      </c>
      <c r="F15" s="26" t="s">
        <v>8</v>
      </c>
    </row>
    <row r="16" spans="1:6" ht="13.5" thickBot="1">
      <c r="A16" s="7"/>
      <c r="B16" s="8"/>
      <c r="C16" s="9"/>
      <c r="D16" s="10"/>
      <c r="E16" s="7"/>
      <c r="F16" s="7"/>
    </row>
    <row r="17" spans="1:6" ht="13.5" thickBot="1">
      <c r="A17" s="27" t="s">
        <v>10</v>
      </c>
      <c r="B17" s="169" t="s">
        <v>9</v>
      </c>
      <c r="C17" s="169"/>
      <c r="D17" s="169"/>
      <c r="E17" s="169"/>
      <c r="F17" s="169"/>
    </row>
    <row r="18" spans="1:6" s="5" customFormat="1" ht="12.75">
      <c r="A18" s="28" t="s">
        <v>12</v>
      </c>
      <c r="B18" s="29" t="s">
        <v>67</v>
      </c>
      <c r="C18" s="28" t="s">
        <v>18</v>
      </c>
      <c r="D18" s="30">
        <v>1</v>
      </c>
      <c r="E18" s="31">
        <v>165</v>
      </c>
      <c r="F18" s="32">
        <f>(D18*E18)</f>
        <v>165</v>
      </c>
    </row>
    <row r="19" spans="1:6" s="5" customFormat="1" ht="24">
      <c r="A19" s="28" t="s">
        <v>206</v>
      </c>
      <c r="B19" s="35" t="s">
        <v>207</v>
      </c>
      <c r="C19" s="28" t="s">
        <v>208</v>
      </c>
      <c r="D19" s="30">
        <v>1</v>
      </c>
      <c r="E19" s="31">
        <v>250</v>
      </c>
      <c r="F19" s="32">
        <f>(D19*E19)</f>
        <v>250</v>
      </c>
    </row>
    <row r="20" spans="1:6" ht="12.75">
      <c r="A20" s="177" t="s">
        <v>13</v>
      </c>
      <c r="B20" s="177"/>
      <c r="C20" s="177"/>
      <c r="D20" s="177"/>
      <c r="E20" s="177"/>
      <c r="F20" s="33">
        <f>SUM(F18:F19)</f>
        <v>415</v>
      </c>
    </row>
    <row r="21" spans="1:6" ht="13.5" thickBot="1">
      <c r="A21" s="7"/>
      <c r="B21" s="8"/>
      <c r="C21" s="9"/>
      <c r="D21" s="10"/>
      <c r="E21" s="7"/>
      <c r="F21" s="7"/>
    </row>
    <row r="22" spans="1:6" ht="13.5" thickBot="1">
      <c r="A22" s="27" t="s">
        <v>15</v>
      </c>
      <c r="B22" s="169" t="s">
        <v>220</v>
      </c>
      <c r="C22" s="169"/>
      <c r="D22" s="169"/>
      <c r="E22" s="169"/>
      <c r="F22" s="169"/>
    </row>
    <row r="23" spans="1:6" ht="12.75">
      <c r="A23" s="38" t="s">
        <v>16</v>
      </c>
      <c r="B23" s="149" t="s">
        <v>96</v>
      </c>
      <c r="C23" s="150"/>
      <c r="D23" s="150"/>
      <c r="E23" s="150"/>
      <c r="F23" s="150"/>
    </row>
    <row r="24" spans="1:6" ht="12.75">
      <c r="A24" s="28" t="s">
        <v>16</v>
      </c>
      <c r="B24" s="100" t="s">
        <v>97</v>
      </c>
      <c r="C24" s="138" t="s">
        <v>14</v>
      </c>
      <c r="D24" s="139">
        <v>1.96</v>
      </c>
      <c r="E24" s="140">
        <v>152.1</v>
      </c>
      <c r="F24" s="141">
        <f>(D24*E24)</f>
        <v>298.116</v>
      </c>
    </row>
    <row r="25" spans="1:6" ht="12.75">
      <c r="A25" s="28" t="s">
        <v>243</v>
      </c>
      <c r="B25" s="142" t="s">
        <v>244</v>
      </c>
      <c r="C25" s="28" t="s">
        <v>18</v>
      </c>
      <c r="D25" s="30">
        <v>6</v>
      </c>
      <c r="E25" s="31">
        <v>48</v>
      </c>
      <c r="F25" s="141">
        <f>(D25*E25)</f>
        <v>288</v>
      </c>
    </row>
    <row r="26" spans="1:6" ht="12.75">
      <c r="A26" s="177" t="s">
        <v>19</v>
      </c>
      <c r="B26" s="177"/>
      <c r="C26" s="177"/>
      <c r="D26" s="177"/>
      <c r="E26" s="177"/>
      <c r="F26" s="33">
        <f>SUM(F23:F25)</f>
        <v>586.116</v>
      </c>
    </row>
    <row r="27" spans="1:6" ht="13.5" thickBot="1">
      <c r="A27" s="7"/>
      <c r="B27" s="8"/>
      <c r="C27" s="9"/>
      <c r="D27" s="10"/>
      <c r="E27" s="7"/>
      <c r="F27" s="7"/>
    </row>
    <row r="28" spans="1:6" ht="13.5" thickBot="1">
      <c r="A28" s="27" t="s">
        <v>17</v>
      </c>
      <c r="B28" s="169" t="s">
        <v>28</v>
      </c>
      <c r="C28" s="169"/>
      <c r="D28" s="169"/>
      <c r="E28" s="169"/>
      <c r="F28" s="169"/>
    </row>
    <row r="29" spans="1:6" ht="12.75">
      <c r="A29" s="39" t="s">
        <v>21</v>
      </c>
      <c r="B29" s="40" t="s">
        <v>30</v>
      </c>
      <c r="C29" s="41"/>
      <c r="D29" s="42"/>
      <c r="E29" s="43"/>
      <c r="F29" s="44"/>
    </row>
    <row r="30" spans="1:6" ht="24">
      <c r="A30" s="34" t="s">
        <v>22</v>
      </c>
      <c r="B30" s="45" t="s">
        <v>201</v>
      </c>
      <c r="C30" s="46" t="s">
        <v>18</v>
      </c>
      <c r="D30" s="107">
        <v>18</v>
      </c>
      <c r="E30" s="108">
        <v>45.33</v>
      </c>
      <c r="F30" s="47">
        <f>(D30*E30)</f>
        <v>815.9399999999999</v>
      </c>
    </row>
    <row r="31" spans="1:6" ht="12.75" customHeight="1">
      <c r="A31" s="151" t="s">
        <v>20</v>
      </c>
      <c r="B31" s="152"/>
      <c r="C31" s="152"/>
      <c r="D31" s="152"/>
      <c r="E31" s="153"/>
      <c r="F31" s="33">
        <f>SUM(F29:F30)</f>
        <v>815.9399999999999</v>
      </c>
    </row>
    <row r="32" spans="1:6" ht="13.5" thickBot="1">
      <c r="A32" s="48"/>
      <c r="B32" s="49"/>
      <c r="C32" s="50"/>
      <c r="D32" s="51"/>
      <c r="E32" s="48"/>
      <c r="F32" s="48"/>
    </row>
    <row r="33" spans="1:6" ht="13.5" thickBot="1">
      <c r="A33" s="27">
        <v>4</v>
      </c>
      <c r="B33" s="157" t="s">
        <v>34</v>
      </c>
      <c r="C33" s="158"/>
      <c r="D33" s="158"/>
      <c r="E33" s="158"/>
      <c r="F33" s="159"/>
    </row>
    <row r="34" spans="1:6" ht="12.75">
      <c r="A34" s="38" t="s">
        <v>25</v>
      </c>
      <c r="B34" s="154" t="s">
        <v>107</v>
      </c>
      <c r="C34" s="155"/>
      <c r="D34" s="155"/>
      <c r="E34" s="155"/>
      <c r="F34" s="156"/>
    </row>
    <row r="35" spans="1:6" ht="12.75">
      <c r="A35" s="34" t="s">
        <v>23</v>
      </c>
      <c r="B35" s="35" t="s">
        <v>108</v>
      </c>
      <c r="C35" s="34" t="s">
        <v>18</v>
      </c>
      <c r="D35" s="36">
        <f>2.8*2.4</f>
        <v>6.72</v>
      </c>
      <c r="E35" s="31">
        <v>46.7</v>
      </c>
      <c r="F35" s="37">
        <f>(D35*E35)</f>
        <v>313.824</v>
      </c>
    </row>
    <row r="36" spans="1:6" ht="12.75">
      <c r="A36" s="38" t="s">
        <v>26</v>
      </c>
      <c r="B36" s="154" t="s">
        <v>98</v>
      </c>
      <c r="C36" s="155"/>
      <c r="D36" s="155"/>
      <c r="E36" s="155"/>
      <c r="F36" s="156"/>
    </row>
    <row r="37" spans="1:6" ht="12.75">
      <c r="A37" s="34" t="s">
        <v>24</v>
      </c>
      <c r="B37" s="35" t="s">
        <v>101</v>
      </c>
      <c r="C37" s="34" t="s">
        <v>18</v>
      </c>
      <c r="D37" s="36">
        <v>4.68</v>
      </c>
      <c r="E37" s="31">
        <v>46.7</v>
      </c>
      <c r="F37" s="37">
        <f aca="true" t="shared" si="0" ref="F37:F43">(D37*E37)</f>
        <v>218.556</v>
      </c>
    </row>
    <row r="38" spans="1:6" ht="12.75">
      <c r="A38" s="34" t="s">
        <v>148</v>
      </c>
      <c r="B38" s="35" t="s">
        <v>103</v>
      </c>
      <c r="C38" s="34" t="s">
        <v>18</v>
      </c>
      <c r="D38" s="36">
        <f>1.3*1.95*2</f>
        <v>5.07</v>
      </c>
      <c r="E38" s="31">
        <v>46.7</v>
      </c>
      <c r="F38" s="37">
        <f t="shared" si="0"/>
        <v>236.76900000000003</v>
      </c>
    </row>
    <row r="39" spans="1:6" ht="12.75">
      <c r="A39" s="34" t="s">
        <v>149</v>
      </c>
      <c r="B39" s="35" t="s">
        <v>100</v>
      </c>
      <c r="C39" s="34" t="s">
        <v>18</v>
      </c>
      <c r="D39" s="36">
        <f>0.6*1.95*2</f>
        <v>2.34</v>
      </c>
      <c r="E39" s="31">
        <v>46.7</v>
      </c>
      <c r="F39" s="37">
        <f t="shared" si="0"/>
        <v>109.278</v>
      </c>
    </row>
    <row r="40" spans="1:6" ht="12.75">
      <c r="A40" s="34" t="s">
        <v>150</v>
      </c>
      <c r="B40" s="35" t="s">
        <v>102</v>
      </c>
      <c r="C40" s="34" t="s">
        <v>18</v>
      </c>
      <c r="D40" s="36">
        <f>1.05*1.95</f>
        <v>2.0475</v>
      </c>
      <c r="E40" s="31">
        <v>46.7</v>
      </c>
      <c r="F40" s="37">
        <f t="shared" si="0"/>
        <v>95.61825</v>
      </c>
    </row>
    <row r="41" spans="1:6" ht="12.75">
      <c r="A41" s="34" t="s">
        <v>151</v>
      </c>
      <c r="B41" s="35" t="s">
        <v>104</v>
      </c>
      <c r="C41" s="34" t="s">
        <v>18</v>
      </c>
      <c r="D41" s="36">
        <f>2.45*1.95</f>
        <v>4.7775</v>
      </c>
      <c r="E41" s="31">
        <v>46.7</v>
      </c>
      <c r="F41" s="37">
        <f t="shared" si="0"/>
        <v>223.10925</v>
      </c>
    </row>
    <row r="42" spans="1:6" ht="12.75">
      <c r="A42" s="34" t="s">
        <v>152</v>
      </c>
      <c r="B42" s="35" t="s">
        <v>105</v>
      </c>
      <c r="C42" s="34" t="s">
        <v>18</v>
      </c>
      <c r="D42" s="36">
        <f>1.1*1.95*3</f>
        <v>6.4350000000000005</v>
      </c>
      <c r="E42" s="31">
        <v>47.7</v>
      </c>
      <c r="F42" s="37">
        <f t="shared" si="0"/>
        <v>306.94950000000006</v>
      </c>
    </row>
    <row r="43" spans="1:6" ht="12.75">
      <c r="A43" s="34" t="s">
        <v>153</v>
      </c>
      <c r="B43" s="35" t="s">
        <v>106</v>
      </c>
      <c r="C43" s="34" t="s">
        <v>18</v>
      </c>
      <c r="D43" s="36">
        <f>1.7*1.95</f>
        <v>3.315</v>
      </c>
      <c r="E43" s="31">
        <v>48.7</v>
      </c>
      <c r="F43" s="37">
        <f t="shared" si="0"/>
        <v>161.44050000000001</v>
      </c>
    </row>
    <row r="44" spans="1:6" ht="24">
      <c r="A44" s="34"/>
      <c r="B44" s="35" t="s">
        <v>209</v>
      </c>
      <c r="C44" s="34"/>
      <c r="D44" s="36"/>
      <c r="E44" s="31"/>
      <c r="F44" s="37"/>
    </row>
    <row r="45" spans="1:7" ht="12.75" customHeight="1">
      <c r="A45" s="151" t="s">
        <v>27</v>
      </c>
      <c r="B45" s="152"/>
      <c r="C45" s="152"/>
      <c r="D45" s="152"/>
      <c r="E45" s="153"/>
      <c r="F45" s="33">
        <f>SUM(F34:F43)</f>
        <v>1665.5445000000002</v>
      </c>
      <c r="G45" s="7">
        <v>467.2</v>
      </c>
    </row>
    <row r="46" spans="1:7" ht="13.5" thickBot="1">
      <c r="A46" s="7"/>
      <c r="B46" s="8"/>
      <c r="C46" s="9"/>
      <c r="D46" s="10"/>
      <c r="E46" s="7"/>
      <c r="F46" s="7"/>
      <c r="G46" s="7" t="s">
        <v>99</v>
      </c>
    </row>
    <row r="47" spans="1:7" ht="12.75" customHeight="1" thickBot="1">
      <c r="A47" s="27" t="s">
        <v>29</v>
      </c>
      <c r="B47" s="157" t="s">
        <v>119</v>
      </c>
      <c r="C47" s="158"/>
      <c r="D47" s="158"/>
      <c r="E47" s="158"/>
      <c r="F47" s="159"/>
      <c r="G47" s="7">
        <v>3418</v>
      </c>
    </row>
    <row r="48" spans="1:7" ht="12.75">
      <c r="A48" s="34" t="s">
        <v>31</v>
      </c>
      <c r="B48" s="35" t="s">
        <v>204</v>
      </c>
      <c r="C48" s="34" t="s">
        <v>18</v>
      </c>
      <c r="D48" s="36">
        <v>230</v>
      </c>
      <c r="E48" s="31">
        <v>9.41</v>
      </c>
      <c r="F48" s="37">
        <f aca="true" t="shared" si="1" ref="F48:F60">(D48*E48)</f>
        <v>2164.3</v>
      </c>
      <c r="G48" s="100" t="s">
        <v>109</v>
      </c>
    </row>
    <row r="49" spans="1:7" ht="24">
      <c r="A49" s="34" t="s">
        <v>154</v>
      </c>
      <c r="B49" s="35" t="s">
        <v>203</v>
      </c>
      <c r="C49" s="34" t="s">
        <v>11</v>
      </c>
      <c r="D49" s="36">
        <v>2</v>
      </c>
      <c r="E49" s="31">
        <v>4950</v>
      </c>
      <c r="F49" s="37">
        <f t="shared" si="1"/>
        <v>9900</v>
      </c>
      <c r="G49" s="100"/>
    </row>
    <row r="50" spans="1:7" ht="12.75">
      <c r="A50" s="34" t="s">
        <v>155</v>
      </c>
      <c r="B50" s="35" t="s">
        <v>202</v>
      </c>
      <c r="C50" s="34" t="s">
        <v>18</v>
      </c>
      <c r="D50" s="36">
        <v>230</v>
      </c>
      <c r="E50" s="31">
        <v>59.97</v>
      </c>
      <c r="F50" s="37">
        <f t="shared" si="1"/>
        <v>13793.1</v>
      </c>
      <c r="G50" s="100"/>
    </row>
    <row r="51" spans="1:6" ht="36">
      <c r="A51" s="34" t="s">
        <v>156</v>
      </c>
      <c r="B51" s="35" t="s">
        <v>110</v>
      </c>
      <c r="C51" s="34" t="s">
        <v>18</v>
      </c>
      <c r="D51" s="36">
        <v>230</v>
      </c>
      <c r="E51" s="31">
        <v>89.95</v>
      </c>
      <c r="F51" s="37">
        <f>(D51*E51)</f>
        <v>20688.5</v>
      </c>
    </row>
    <row r="52" spans="1:7" ht="12.75">
      <c r="A52" s="34" t="s">
        <v>157</v>
      </c>
      <c r="B52" s="35" t="s">
        <v>117</v>
      </c>
      <c r="C52" s="34" t="s">
        <v>114</v>
      </c>
      <c r="D52" s="36">
        <v>62.3</v>
      </c>
      <c r="E52" s="31">
        <v>44</v>
      </c>
      <c r="F52" s="37">
        <f t="shared" si="1"/>
        <v>2741.2</v>
      </c>
      <c r="G52" s="100"/>
    </row>
    <row r="53" spans="1:7" ht="12.75">
      <c r="A53" s="34" t="s">
        <v>184</v>
      </c>
      <c r="B53" s="35" t="s">
        <v>118</v>
      </c>
      <c r="C53" s="34" t="s">
        <v>114</v>
      </c>
      <c r="D53" s="36">
        <v>65.7</v>
      </c>
      <c r="E53" s="31">
        <v>35</v>
      </c>
      <c r="F53" s="37">
        <f t="shared" si="1"/>
        <v>2299.5</v>
      </c>
      <c r="G53" s="100"/>
    </row>
    <row r="54" spans="1:7" ht="12.75">
      <c r="A54" s="151" t="s">
        <v>32</v>
      </c>
      <c r="B54" s="152"/>
      <c r="C54" s="152"/>
      <c r="D54" s="152"/>
      <c r="E54" s="153"/>
      <c r="F54" s="33">
        <f>SUM(F48:F53)</f>
        <v>51586.6</v>
      </c>
      <c r="G54" s="100"/>
    </row>
    <row r="55" spans="1:7" ht="13.5" thickBot="1">
      <c r="A55" s="102"/>
      <c r="B55" s="103"/>
      <c r="C55" s="102"/>
      <c r="D55" s="104"/>
      <c r="E55" s="105"/>
      <c r="F55" s="106"/>
      <c r="G55" s="100"/>
    </row>
    <row r="56" spans="1:6" ht="13.5" thickBot="1">
      <c r="A56" s="27" t="s">
        <v>33</v>
      </c>
      <c r="B56" s="157" t="s">
        <v>111</v>
      </c>
      <c r="C56" s="158"/>
      <c r="D56" s="158"/>
      <c r="E56" s="158"/>
      <c r="F56" s="159"/>
    </row>
    <row r="57" spans="1:6" ht="12.75">
      <c r="A57" s="34" t="s">
        <v>35</v>
      </c>
      <c r="B57" s="35" t="s">
        <v>112</v>
      </c>
      <c r="C57" s="34" t="s">
        <v>18</v>
      </c>
      <c r="D57" s="36">
        <v>152</v>
      </c>
      <c r="E57" s="31">
        <v>2.92</v>
      </c>
      <c r="F57" s="37">
        <f t="shared" si="1"/>
        <v>443.84</v>
      </c>
    </row>
    <row r="58" spans="1:6" ht="36">
      <c r="A58" s="34" t="s">
        <v>36</v>
      </c>
      <c r="B58" s="35" t="s">
        <v>113</v>
      </c>
      <c r="C58" s="34" t="s">
        <v>18</v>
      </c>
      <c r="D58" s="36">
        <v>152</v>
      </c>
      <c r="E58" s="31">
        <v>68.7</v>
      </c>
      <c r="F58" s="37">
        <f t="shared" si="1"/>
        <v>10442.4</v>
      </c>
    </row>
    <row r="59" spans="1:6" ht="12.75">
      <c r="A59" s="34" t="s">
        <v>37</v>
      </c>
      <c r="B59" s="35" t="s">
        <v>115</v>
      </c>
      <c r="C59" s="34" t="s">
        <v>114</v>
      </c>
      <c r="D59" s="36">
        <v>26.4</v>
      </c>
      <c r="E59" s="31">
        <v>78.5</v>
      </c>
      <c r="F59" s="37">
        <f t="shared" si="1"/>
        <v>2072.4</v>
      </c>
    </row>
    <row r="60" spans="1:6" ht="12.75">
      <c r="A60" s="34" t="s">
        <v>158</v>
      </c>
      <c r="B60" s="35" t="s">
        <v>116</v>
      </c>
      <c r="C60" s="34" t="s">
        <v>18</v>
      </c>
      <c r="D60" s="36">
        <v>8.5</v>
      </c>
      <c r="E60" s="31">
        <v>65</v>
      </c>
      <c r="F60" s="37">
        <f t="shared" si="1"/>
        <v>552.5</v>
      </c>
    </row>
    <row r="61" spans="1:6" ht="12.75" customHeight="1">
      <c r="A61" s="151" t="s">
        <v>38</v>
      </c>
      <c r="B61" s="152"/>
      <c r="C61" s="152"/>
      <c r="D61" s="152"/>
      <c r="E61" s="153"/>
      <c r="F61" s="33">
        <f>SUM(F57:F60)</f>
        <v>13511.14</v>
      </c>
    </row>
    <row r="62" spans="1:6" ht="12.75">
      <c r="A62" s="48"/>
      <c r="B62" s="52"/>
      <c r="C62" s="50"/>
      <c r="D62" s="51"/>
      <c r="E62" s="48"/>
      <c r="F62" s="48"/>
    </row>
    <row r="63" spans="1:6" ht="13.5" thickBot="1">
      <c r="A63" s="48"/>
      <c r="B63" s="52"/>
      <c r="C63" s="50"/>
      <c r="D63" s="51"/>
      <c r="E63" s="48"/>
      <c r="F63" s="48"/>
    </row>
    <row r="64" spans="1:6" ht="13.5" customHeight="1" thickBot="1">
      <c r="A64" s="27" t="s">
        <v>39</v>
      </c>
      <c r="B64" s="157" t="s">
        <v>42</v>
      </c>
      <c r="C64" s="158"/>
      <c r="D64" s="158"/>
      <c r="E64" s="158"/>
      <c r="F64" s="159"/>
    </row>
    <row r="65" spans="1:6" ht="12.75">
      <c r="A65" s="34" t="s">
        <v>40</v>
      </c>
      <c r="B65" s="35" t="s">
        <v>205</v>
      </c>
      <c r="C65" s="34" t="s">
        <v>18</v>
      </c>
      <c r="D65" s="53">
        <v>72.5</v>
      </c>
      <c r="E65" s="31">
        <v>5.88</v>
      </c>
      <c r="F65" s="37">
        <f>(D65*E65)</f>
        <v>426.3</v>
      </c>
    </row>
    <row r="66" spans="1:6" ht="13.5" customHeight="1" thickBot="1">
      <c r="A66" s="174" t="s">
        <v>44</v>
      </c>
      <c r="B66" s="175"/>
      <c r="C66" s="175"/>
      <c r="D66" s="175"/>
      <c r="E66" s="176"/>
      <c r="F66" s="33">
        <f>SUM(F65:F65)</f>
        <v>426.3</v>
      </c>
    </row>
    <row r="67" spans="1:6" ht="13.5" thickBot="1">
      <c r="A67" s="27" t="s">
        <v>41</v>
      </c>
      <c r="B67" s="157" t="s">
        <v>122</v>
      </c>
      <c r="C67" s="158"/>
      <c r="D67" s="158"/>
      <c r="E67" s="158"/>
      <c r="F67" s="159"/>
    </row>
    <row r="68" spans="1:6" ht="12.75">
      <c r="A68" s="34" t="s">
        <v>43</v>
      </c>
      <c r="B68" s="35" t="s">
        <v>61</v>
      </c>
      <c r="C68" s="34" t="s">
        <v>18</v>
      </c>
      <c r="D68" s="36">
        <v>18</v>
      </c>
      <c r="E68" s="31">
        <v>3.54</v>
      </c>
      <c r="F68" s="37">
        <f>(D68*E68)</f>
        <v>63.72</v>
      </c>
    </row>
    <row r="69" spans="1:6" ht="24">
      <c r="A69" s="34" t="s">
        <v>120</v>
      </c>
      <c r="B69" s="35" t="s">
        <v>62</v>
      </c>
      <c r="C69" s="34" t="s">
        <v>18</v>
      </c>
      <c r="D69" s="36">
        <v>36</v>
      </c>
      <c r="E69" s="31">
        <v>17.68</v>
      </c>
      <c r="F69" s="37">
        <f>(D69*E69)</f>
        <v>636.48</v>
      </c>
    </row>
    <row r="70" spans="1:6" ht="24">
      <c r="A70" s="34" t="s">
        <v>121</v>
      </c>
      <c r="B70" s="35" t="s">
        <v>69</v>
      </c>
      <c r="C70" s="34" t="s">
        <v>18</v>
      </c>
      <c r="D70" s="36">
        <v>36</v>
      </c>
      <c r="E70" s="31">
        <v>10.82</v>
      </c>
      <c r="F70" s="37">
        <f>(D70*E70)</f>
        <v>389.52</v>
      </c>
    </row>
    <row r="71" spans="1:6" ht="12.75" customHeight="1" thickBot="1">
      <c r="A71" s="151" t="s">
        <v>44</v>
      </c>
      <c r="B71" s="152"/>
      <c r="C71" s="152"/>
      <c r="D71" s="152"/>
      <c r="E71" s="153"/>
      <c r="F71" s="33">
        <f>SUM(F68:F70)</f>
        <v>1089.72</v>
      </c>
    </row>
    <row r="72" spans="1:6" ht="13.5" thickBot="1">
      <c r="A72" s="27" t="s">
        <v>45</v>
      </c>
      <c r="B72" s="157" t="s">
        <v>70</v>
      </c>
      <c r="C72" s="158"/>
      <c r="D72" s="158"/>
      <c r="E72" s="158"/>
      <c r="F72" s="159"/>
    </row>
    <row r="73" spans="1:6" ht="12.75">
      <c r="A73" s="34" t="s">
        <v>46</v>
      </c>
      <c r="B73" s="35" t="s">
        <v>124</v>
      </c>
      <c r="C73" s="34" t="s">
        <v>18</v>
      </c>
      <c r="D73" s="36">
        <v>152</v>
      </c>
      <c r="E73" s="31">
        <v>1.92</v>
      </c>
      <c r="F73" s="37">
        <f>(D73*E73)</f>
        <v>291.84</v>
      </c>
    </row>
    <row r="74" spans="1:6" ht="12.75">
      <c r="A74" s="34" t="s">
        <v>68</v>
      </c>
      <c r="B74" s="35" t="s">
        <v>123</v>
      </c>
      <c r="C74" s="34" t="s">
        <v>18</v>
      </c>
      <c r="D74" s="36">
        <v>152</v>
      </c>
      <c r="E74" s="31">
        <v>21.03</v>
      </c>
      <c r="F74" s="37">
        <f>(D74*E74)</f>
        <v>3196.5600000000004</v>
      </c>
    </row>
    <row r="75" spans="1:6" ht="12.75">
      <c r="A75" s="34" t="s">
        <v>47</v>
      </c>
      <c r="B75" s="35" t="s">
        <v>127</v>
      </c>
      <c r="C75" s="34" t="s">
        <v>18</v>
      </c>
      <c r="D75" s="36">
        <v>152</v>
      </c>
      <c r="E75" s="31">
        <v>102.82</v>
      </c>
      <c r="F75" s="37">
        <f>(D75*E75)</f>
        <v>15628.64</v>
      </c>
    </row>
    <row r="76" spans="1:6" ht="12.75">
      <c r="A76" s="34" t="s">
        <v>159</v>
      </c>
      <c r="B76" s="109" t="s">
        <v>128</v>
      </c>
      <c r="C76" s="110" t="s">
        <v>18</v>
      </c>
      <c r="D76" s="111">
        <v>152</v>
      </c>
      <c r="E76" s="112">
        <v>11.5</v>
      </c>
      <c r="F76" s="37">
        <f>(D76*E76)</f>
        <v>1748</v>
      </c>
    </row>
    <row r="77" spans="1:9" ht="12.75" customHeight="1">
      <c r="A77" s="151" t="s">
        <v>48</v>
      </c>
      <c r="B77" s="152"/>
      <c r="C77" s="152"/>
      <c r="D77" s="152"/>
      <c r="E77" s="153"/>
      <c r="F77" s="33">
        <f>SUM(F73:F76)</f>
        <v>20865.04</v>
      </c>
      <c r="I77" s="101" t="s">
        <v>125</v>
      </c>
    </row>
    <row r="78" spans="1:9" ht="13.5" thickBot="1">
      <c r="A78" s="7"/>
      <c r="B78" s="8"/>
      <c r="C78" s="9"/>
      <c r="D78" s="10"/>
      <c r="E78" s="7"/>
      <c r="F78" s="7"/>
      <c r="I78" s="101">
        <v>14</v>
      </c>
    </row>
    <row r="79" spans="1:9" ht="13.5" thickBot="1">
      <c r="A79" s="27" t="s">
        <v>49</v>
      </c>
      <c r="B79" s="157" t="s">
        <v>66</v>
      </c>
      <c r="C79" s="158"/>
      <c r="D79" s="158"/>
      <c r="E79" s="158"/>
      <c r="F79" s="159"/>
      <c r="I79" s="101" t="s">
        <v>126</v>
      </c>
    </row>
    <row r="80" spans="1:6" ht="12.75">
      <c r="A80" s="34" t="s">
        <v>50</v>
      </c>
      <c r="B80" s="35" t="s">
        <v>129</v>
      </c>
      <c r="C80" s="34" t="s">
        <v>114</v>
      </c>
      <c r="D80" s="53">
        <v>62</v>
      </c>
      <c r="E80" s="31">
        <v>22.9</v>
      </c>
      <c r="F80" s="37">
        <f>(D80*E80)</f>
        <v>1419.8</v>
      </c>
    </row>
    <row r="81" spans="1:6" ht="12.75" customHeight="1">
      <c r="A81" s="151" t="s">
        <v>51</v>
      </c>
      <c r="B81" s="152"/>
      <c r="C81" s="152"/>
      <c r="D81" s="152"/>
      <c r="E81" s="153"/>
      <c r="F81" s="33">
        <f>SUM(F80:F80)</f>
        <v>1419.8</v>
      </c>
    </row>
    <row r="82" spans="1:6" ht="13.5" thickBot="1">
      <c r="A82" s="7"/>
      <c r="B82" s="8"/>
      <c r="C82" s="9"/>
      <c r="D82" s="10"/>
      <c r="E82" s="7"/>
      <c r="F82" s="7"/>
    </row>
    <row r="83" spans="1:6" ht="13.5" thickBot="1">
      <c r="A83" s="27" t="s">
        <v>52</v>
      </c>
      <c r="B83" s="157" t="s">
        <v>55</v>
      </c>
      <c r="C83" s="158"/>
      <c r="D83" s="158"/>
      <c r="E83" s="158"/>
      <c r="F83" s="159"/>
    </row>
    <row r="84" spans="1:6" ht="12.75">
      <c r="A84" s="34" t="s">
        <v>54</v>
      </c>
      <c r="B84" s="35" t="s">
        <v>135</v>
      </c>
      <c r="C84" s="34" t="s">
        <v>18</v>
      </c>
      <c r="D84" s="53">
        <v>456</v>
      </c>
      <c r="E84" s="31">
        <v>8.7</v>
      </c>
      <c r="F84" s="37">
        <f>(D84*E84)</f>
        <v>3967.2</v>
      </c>
    </row>
    <row r="85" spans="1:6" ht="12.75">
      <c r="A85" s="34" t="s">
        <v>130</v>
      </c>
      <c r="B85" s="35" t="s">
        <v>136</v>
      </c>
      <c r="C85" s="34" t="s">
        <v>18</v>
      </c>
      <c r="D85" s="53">
        <v>160</v>
      </c>
      <c r="E85" s="31">
        <v>14.88</v>
      </c>
      <c r="F85" s="37">
        <f>(D85*E85)</f>
        <v>2380.8</v>
      </c>
    </row>
    <row r="86" spans="1:8" ht="12.75">
      <c r="A86" s="34" t="s">
        <v>131</v>
      </c>
      <c r="B86" s="35" t="s">
        <v>133</v>
      </c>
      <c r="C86" s="34" t="s">
        <v>18</v>
      </c>
      <c r="D86" s="53">
        <v>616</v>
      </c>
      <c r="E86" s="31">
        <v>3.48</v>
      </c>
      <c r="F86" s="37">
        <f>(D86*E86)</f>
        <v>2143.68</v>
      </c>
      <c r="H86" s="100" t="s">
        <v>134</v>
      </c>
    </row>
    <row r="87" spans="1:6" ht="12.75">
      <c r="A87" s="34" t="s">
        <v>132</v>
      </c>
      <c r="B87" s="35" t="s">
        <v>137</v>
      </c>
      <c r="C87" s="34" t="s">
        <v>18</v>
      </c>
      <c r="D87" s="53">
        <v>616</v>
      </c>
      <c r="E87" s="31">
        <v>12.78</v>
      </c>
      <c r="F87" s="37">
        <f>(D87*E87)</f>
        <v>7872.48</v>
      </c>
    </row>
    <row r="88" spans="1:6" ht="12.75">
      <c r="A88" s="34" t="s">
        <v>160</v>
      </c>
      <c r="B88" s="35" t="s">
        <v>0</v>
      </c>
      <c r="C88" s="34" t="s">
        <v>18</v>
      </c>
      <c r="D88" s="53">
        <v>35.67</v>
      </c>
      <c r="E88" s="31">
        <v>56.15</v>
      </c>
      <c r="F88" s="37">
        <f>(D88*E88)</f>
        <v>2002.8705</v>
      </c>
    </row>
    <row r="89" spans="1:6" ht="12.75" customHeight="1">
      <c r="A89" s="151" t="s">
        <v>53</v>
      </c>
      <c r="B89" s="152"/>
      <c r="C89" s="152"/>
      <c r="D89" s="152"/>
      <c r="E89" s="153"/>
      <c r="F89" s="33">
        <f>SUM(F84:F88)</f>
        <v>18367.0305</v>
      </c>
    </row>
    <row r="90" spans="1:6" ht="13.5" thickBot="1">
      <c r="A90" s="7"/>
      <c r="B90" s="8"/>
      <c r="C90" s="9"/>
      <c r="D90" s="10"/>
      <c r="E90" s="7"/>
      <c r="F90" s="7"/>
    </row>
    <row r="91" spans="1:6" s="6" customFormat="1" ht="13.5" thickBot="1">
      <c r="A91" s="126" t="s">
        <v>56</v>
      </c>
      <c r="B91" s="157" t="s">
        <v>64</v>
      </c>
      <c r="C91" s="182"/>
      <c r="D91" s="182"/>
      <c r="E91" s="182"/>
      <c r="F91" s="183"/>
    </row>
    <row r="92" spans="1:6" s="6" customFormat="1" ht="12.75">
      <c r="A92" s="125" t="s">
        <v>57</v>
      </c>
      <c r="B92" s="127" t="s">
        <v>222</v>
      </c>
      <c r="C92" s="128" t="s">
        <v>18</v>
      </c>
      <c r="D92" s="36">
        <v>160</v>
      </c>
      <c r="E92" s="36">
        <v>2.47</v>
      </c>
      <c r="F92" s="37">
        <f>D92*E92</f>
        <v>395.20000000000005</v>
      </c>
    </row>
    <row r="93" spans="1:6" s="6" customFormat="1" ht="12.75">
      <c r="A93" s="54" t="s">
        <v>223</v>
      </c>
      <c r="B93" s="178" t="s">
        <v>63</v>
      </c>
      <c r="C93" s="179"/>
      <c r="D93" s="179"/>
      <c r="E93" s="179"/>
      <c r="F93" s="180"/>
    </row>
    <row r="94" spans="1:6" s="6" customFormat="1" ht="12.75">
      <c r="A94" s="34" t="s">
        <v>161</v>
      </c>
      <c r="B94" s="35" t="s">
        <v>138</v>
      </c>
      <c r="C94" s="34" t="s">
        <v>114</v>
      </c>
      <c r="D94" s="36">
        <v>960</v>
      </c>
      <c r="E94" s="55">
        <v>3.73</v>
      </c>
      <c r="F94" s="37">
        <f>E94*D94</f>
        <v>3580.8</v>
      </c>
    </row>
    <row r="95" spans="1:6" s="6" customFormat="1" ht="12.75">
      <c r="A95" s="94" t="s">
        <v>58</v>
      </c>
      <c r="B95" s="178" t="s">
        <v>60</v>
      </c>
      <c r="C95" s="179"/>
      <c r="D95" s="179"/>
      <c r="E95" s="179"/>
      <c r="F95" s="180"/>
    </row>
    <row r="96" spans="1:6" s="6" customFormat="1" ht="26.25" customHeight="1">
      <c r="A96" s="95"/>
      <c r="B96" s="178" t="s">
        <v>87</v>
      </c>
      <c r="C96" s="179"/>
      <c r="D96" s="179"/>
      <c r="E96" s="179"/>
      <c r="F96" s="180"/>
    </row>
    <row r="97" spans="1:6" s="6" customFormat="1" ht="17.25" customHeight="1">
      <c r="A97" s="35" t="s">
        <v>162</v>
      </c>
      <c r="B97" s="35" t="s">
        <v>88</v>
      </c>
      <c r="C97" s="35" t="s">
        <v>114</v>
      </c>
      <c r="D97" s="36">
        <v>2460</v>
      </c>
      <c r="E97" s="55">
        <v>2.26</v>
      </c>
      <c r="F97" s="37">
        <f>E97*D97</f>
        <v>5559.599999999999</v>
      </c>
    </row>
    <row r="98" spans="1:6" s="6" customFormat="1" ht="17.25" customHeight="1">
      <c r="A98" s="35" t="s">
        <v>163</v>
      </c>
      <c r="B98" s="113" t="s">
        <v>89</v>
      </c>
      <c r="C98" s="35" t="s">
        <v>114</v>
      </c>
      <c r="D98" s="36">
        <v>1097</v>
      </c>
      <c r="E98" s="55">
        <v>3.35</v>
      </c>
      <c r="F98" s="37">
        <f>E98*D98</f>
        <v>3674.9500000000003</v>
      </c>
    </row>
    <row r="99" spans="1:6" s="6" customFormat="1" ht="17.25" customHeight="1">
      <c r="A99" s="35" t="s">
        <v>164</v>
      </c>
      <c r="B99" s="113" t="s">
        <v>247</v>
      </c>
      <c r="C99" s="35" t="s">
        <v>11</v>
      </c>
      <c r="D99" s="36">
        <v>1</v>
      </c>
      <c r="E99" s="55">
        <v>702</v>
      </c>
      <c r="F99" s="37">
        <f>E99*D99</f>
        <v>702</v>
      </c>
    </row>
    <row r="100" spans="1:6" s="6" customFormat="1" ht="17.25" customHeight="1">
      <c r="A100" s="94" t="s">
        <v>71</v>
      </c>
      <c r="B100" s="178" t="s">
        <v>1</v>
      </c>
      <c r="C100" s="179"/>
      <c r="D100" s="179"/>
      <c r="E100" s="179"/>
      <c r="F100" s="180"/>
    </row>
    <row r="101" spans="1:6" s="6" customFormat="1" ht="17.25" customHeight="1">
      <c r="A101" s="35" t="s">
        <v>165</v>
      </c>
      <c r="B101" s="35" t="s">
        <v>142</v>
      </c>
      <c r="C101" s="35" t="s">
        <v>11</v>
      </c>
      <c r="D101" s="36">
        <v>4</v>
      </c>
      <c r="E101" s="55">
        <v>47.5</v>
      </c>
      <c r="F101" s="37">
        <f>E101*D101</f>
        <v>190</v>
      </c>
    </row>
    <row r="102" spans="1:6" s="6" customFormat="1" ht="17.25" customHeight="1">
      <c r="A102" s="35" t="s">
        <v>166</v>
      </c>
      <c r="B102" s="35" t="s">
        <v>143</v>
      </c>
      <c r="C102" s="35" t="s">
        <v>11</v>
      </c>
      <c r="D102" s="36">
        <v>4</v>
      </c>
      <c r="E102" s="55">
        <v>67.8</v>
      </c>
      <c r="F102" s="37">
        <f>(D102*E102)</f>
        <v>271.2</v>
      </c>
    </row>
    <row r="103" spans="1:6" s="6" customFormat="1" ht="17.25" customHeight="1">
      <c r="A103" s="35" t="s">
        <v>167</v>
      </c>
      <c r="B103" s="35" t="s">
        <v>194</v>
      </c>
      <c r="C103" s="35" t="s">
        <v>11</v>
      </c>
      <c r="D103" s="36">
        <v>2</v>
      </c>
      <c r="E103" s="55">
        <v>65.4</v>
      </c>
      <c r="F103" s="37">
        <f>(D103*E103)</f>
        <v>130.8</v>
      </c>
    </row>
    <row r="104" spans="1:6" s="6" customFormat="1" ht="17.25" customHeight="1">
      <c r="A104" s="35" t="s">
        <v>168</v>
      </c>
      <c r="B104" s="35" t="s">
        <v>249</v>
      </c>
      <c r="C104" s="35" t="s">
        <v>11</v>
      </c>
      <c r="D104" s="36">
        <v>4</v>
      </c>
      <c r="E104" s="55">
        <v>47.5</v>
      </c>
      <c r="F104" s="37">
        <f>(D104*E104)</f>
        <v>190</v>
      </c>
    </row>
    <row r="105" spans="1:6" s="6" customFormat="1" ht="17.25" customHeight="1">
      <c r="A105" s="35" t="s">
        <v>169</v>
      </c>
      <c r="B105" s="35" t="s">
        <v>144</v>
      </c>
      <c r="C105" s="35" t="s">
        <v>11</v>
      </c>
      <c r="D105" s="36">
        <v>14</v>
      </c>
      <c r="E105" s="55">
        <v>47.5</v>
      </c>
      <c r="F105" s="37">
        <f>(D105*E105)</f>
        <v>665</v>
      </c>
    </row>
    <row r="106" spans="1:6" s="6" customFormat="1" ht="17.25" customHeight="1">
      <c r="A106" s="35" t="s">
        <v>170</v>
      </c>
      <c r="B106" s="35" t="s">
        <v>196</v>
      </c>
      <c r="C106" s="35" t="s">
        <v>11</v>
      </c>
      <c r="D106" s="36">
        <v>10</v>
      </c>
      <c r="E106" s="55">
        <v>43.5</v>
      </c>
      <c r="F106" s="37">
        <f aca="true" t="shared" si="2" ref="F106:F112">E106*D106</f>
        <v>435</v>
      </c>
    </row>
    <row r="107" spans="1:6" s="6" customFormat="1" ht="17.25" customHeight="1">
      <c r="A107" s="35" t="s">
        <v>171</v>
      </c>
      <c r="B107" s="35" t="s">
        <v>90</v>
      </c>
      <c r="C107" s="35" t="s">
        <v>11</v>
      </c>
      <c r="D107" s="36">
        <v>12</v>
      </c>
      <c r="E107" s="55">
        <v>48.6</v>
      </c>
      <c r="F107" s="37">
        <f t="shared" si="2"/>
        <v>583.2</v>
      </c>
    </row>
    <row r="108" spans="1:6" s="6" customFormat="1" ht="12.75">
      <c r="A108" s="35" t="s">
        <v>172</v>
      </c>
      <c r="B108" s="35" t="s">
        <v>139</v>
      </c>
      <c r="C108" s="35" t="s">
        <v>11</v>
      </c>
      <c r="D108" s="36">
        <v>25</v>
      </c>
      <c r="E108" s="55">
        <v>65.5</v>
      </c>
      <c r="F108" s="37">
        <f t="shared" si="2"/>
        <v>1637.5</v>
      </c>
    </row>
    <row r="109" spans="1:6" s="6" customFormat="1" ht="12.75">
      <c r="A109" s="35" t="s">
        <v>195</v>
      </c>
      <c r="B109" s="35" t="s">
        <v>140</v>
      </c>
      <c r="C109" s="35" t="s">
        <v>11</v>
      </c>
      <c r="D109" s="36">
        <v>43</v>
      </c>
      <c r="E109" s="55">
        <v>108</v>
      </c>
      <c r="F109" s="37">
        <f t="shared" si="2"/>
        <v>4644</v>
      </c>
    </row>
    <row r="110" spans="1:6" s="6" customFormat="1" ht="12.75">
      <c r="A110" s="35" t="s">
        <v>197</v>
      </c>
      <c r="B110" s="35" t="s">
        <v>141</v>
      </c>
      <c r="C110" s="35" t="s">
        <v>11</v>
      </c>
      <c r="D110" s="36">
        <v>22</v>
      </c>
      <c r="E110" s="55">
        <v>189</v>
      </c>
      <c r="F110" s="37">
        <f t="shared" si="2"/>
        <v>4158</v>
      </c>
    </row>
    <row r="111" spans="1:6" s="6" customFormat="1" ht="17.25" customHeight="1">
      <c r="A111" s="113" t="s">
        <v>200</v>
      </c>
      <c r="B111" s="35" t="s">
        <v>198</v>
      </c>
      <c r="C111" s="35" t="s">
        <v>189</v>
      </c>
      <c r="D111" s="36">
        <v>3</v>
      </c>
      <c r="E111" s="55">
        <v>89</v>
      </c>
      <c r="F111" s="37">
        <f t="shared" si="2"/>
        <v>267</v>
      </c>
    </row>
    <row r="112" spans="1:6" s="6" customFormat="1" ht="17.25" customHeight="1">
      <c r="A112" s="113" t="s">
        <v>248</v>
      </c>
      <c r="B112" s="35" t="s">
        <v>210</v>
      </c>
      <c r="C112" s="35" t="s">
        <v>11</v>
      </c>
      <c r="D112" s="36">
        <v>1</v>
      </c>
      <c r="E112" s="55">
        <v>450</v>
      </c>
      <c r="F112" s="37">
        <f t="shared" si="2"/>
        <v>450</v>
      </c>
    </row>
    <row r="113" spans="1:6" s="6" customFormat="1" ht="17.25" customHeight="1">
      <c r="A113" s="151" t="s">
        <v>226</v>
      </c>
      <c r="B113" s="152"/>
      <c r="C113" s="152"/>
      <c r="D113" s="152"/>
      <c r="E113" s="153"/>
      <c r="F113" s="33">
        <f>SUM(F92:F112)</f>
        <v>27534.25</v>
      </c>
    </row>
    <row r="114" spans="1:6" s="6" customFormat="1" ht="17.25" customHeight="1" thickBot="1">
      <c r="A114" s="56"/>
      <c r="B114" s="56"/>
      <c r="C114" s="56"/>
      <c r="D114" s="56"/>
      <c r="E114" s="56"/>
      <c r="F114" s="57"/>
    </row>
    <row r="115" spans="1:6" s="6" customFormat="1" ht="17.25" customHeight="1" thickBot="1">
      <c r="A115" s="27" t="s">
        <v>185</v>
      </c>
      <c r="B115" s="157" t="s">
        <v>186</v>
      </c>
      <c r="C115" s="158"/>
      <c r="D115" s="158"/>
      <c r="E115" s="158"/>
      <c r="F115" s="159"/>
    </row>
    <row r="116" spans="1:6" s="6" customFormat="1" ht="17.25" customHeight="1">
      <c r="A116" s="34" t="s">
        <v>187</v>
      </c>
      <c r="B116" s="35" t="s">
        <v>188</v>
      </c>
      <c r="C116" s="34" t="s">
        <v>189</v>
      </c>
      <c r="D116" s="53">
        <v>31</v>
      </c>
      <c r="E116" s="31">
        <v>56</v>
      </c>
      <c r="F116" s="37">
        <f>(D116*E116)</f>
        <v>1736</v>
      </c>
    </row>
    <row r="117" spans="1:6" s="6" customFormat="1" ht="17.25" customHeight="1">
      <c r="A117" s="34" t="s">
        <v>190</v>
      </c>
      <c r="B117" s="35" t="s">
        <v>211</v>
      </c>
      <c r="C117" s="34" t="s">
        <v>11</v>
      </c>
      <c r="D117" s="53">
        <v>4</v>
      </c>
      <c r="E117" s="31">
        <v>85</v>
      </c>
      <c r="F117" s="37">
        <f>(D117*E117)</f>
        <v>340</v>
      </c>
    </row>
    <row r="118" spans="1:6" s="6" customFormat="1" ht="12.75" customHeight="1">
      <c r="A118" s="151" t="s">
        <v>59</v>
      </c>
      <c r="B118" s="152"/>
      <c r="C118" s="152"/>
      <c r="D118" s="152"/>
      <c r="E118" s="153"/>
      <c r="F118" s="33">
        <f>SUM(F116:F117)</f>
        <v>2076</v>
      </c>
    </row>
    <row r="119" spans="1:6" s="6" customFormat="1" ht="12.75" customHeight="1" thickBot="1">
      <c r="A119" s="56"/>
      <c r="B119" s="56"/>
      <c r="C119" s="56"/>
      <c r="D119" s="56"/>
      <c r="E119" s="56"/>
      <c r="F119" s="57"/>
    </row>
    <row r="120" spans="1:6" s="6" customFormat="1" ht="12.75" customHeight="1" thickBot="1">
      <c r="A120" s="27" t="s">
        <v>212</v>
      </c>
      <c r="B120" s="157" t="s">
        <v>213</v>
      </c>
      <c r="C120" s="158"/>
      <c r="D120" s="158"/>
      <c r="E120" s="158"/>
      <c r="F120" s="159"/>
    </row>
    <row r="121" spans="1:6" s="6" customFormat="1" ht="12.75" customHeight="1">
      <c r="A121" s="34" t="s">
        <v>214</v>
      </c>
      <c r="B121" s="35" t="s">
        <v>215</v>
      </c>
      <c r="C121" s="34" t="s">
        <v>11</v>
      </c>
      <c r="D121" s="53">
        <v>1</v>
      </c>
      <c r="E121" s="31">
        <v>8200</v>
      </c>
      <c r="F121" s="37">
        <f>(D121*E121)</f>
        <v>8200</v>
      </c>
    </row>
    <row r="122" spans="1:6" s="6" customFormat="1" ht="12.75" customHeight="1">
      <c r="A122" s="34" t="s">
        <v>224</v>
      </c>
      <c r="B122" s="109" t="s">
        <v>225</v>
      </c>
      <c r="C122" s="34" t="s">
        <v>11</v>
      </c>
      <c r="D122" s="53">
        <v>1</v>
      </c>
      <c r="E122" s="31">
        <v>3500</v>
      </c>
      <c r="F122" s="37">
        <f>D122*E122</f>
        <v>3500</v>
      </c>
    </row>
    <row r="123" spans="1:6" s="6" customFormat="1" ht="12.75" customHeight="1" thickBot="1">
      <c r="A123" s="184" t="s">
        <v>227</v>
      </c>
      <c r="B123" s="185"/>
      <c r="C123" s="185"/>
      <c r="D123" s="185"/>
      <c r="E123" s="186"/>
      <c r="F123" s="131">
        <f>SUM(F121+F122)</f>
        <v>11700</v>
      </c>
    </row>
    <row r="124" spans="1:6" s="6" customFormat="1" ht="12.75" customHeight="1" thickBot="1">
      <c r="A124" s="135" t="s">
        <v>216</v>
      </c>
      <c r="B124" s="136" t="s">
        <v>235</v>
      </c>
      <c r="C124" s="133"/>
      <c r="D124" s="133"/>
      <c r="E124" s="133"/>
      <c r="F124" s="134"/>
    </row>
    <row r="125" spans="1:6" s="6" customFormat="1" ht="12.75" customHeight="1">
      <c r="A125" s="41" t="s">
        <v>218</v>
      </c>
      <c r="B125" s="35" t="s">
        <v>238</v>
      </c>
      <c r="C125" s="132" t="s">
        <v>11</v>
      </c>
      <c r="D125" s="53">
        <v>1</v>
      </c>
      <c r="E125" s="31">
        <v>9600</v>
      </c>
      <c r="F125" s="137">
        <f>D125*E125</f>
        <v>9600</v>
      </c>
    </row>
    <row r="126" spans="1:6" s="6" customFormat="1" ht="12.75" customHeight="1">
      <c r="A126" s="110" t="s">
        <v>236</v>
      </c>
      <c r="B126" s="35" t="s">
        <v>239</v>
      </c>
      <c r="C126" s="130" t="s">
        <v>11</v>
      </c>
      <c r="D126" s="53">
        <v>1</v>
      </c>
      <c r="E126" s="31">
        <v>1450</v>
      </c>
      <c r="F126" s="137">
        <f>D126*E126</f>
        <v>1450</v>
      </c>
    </row>
    <row r="127" spans="1:6" s="6" customFormat="1" ht="12.75" customHeight="1">
      <c r="A127" s="110" t="s">
        <v>237</v>
      </c>
      <c r="B127" s="35" t="s">
        <v>240</v>
      </c>
      <c r="C127" s="130" t="s">
        <v>189</v>
      </c>
      <c r="D127" s="53">
        <v>29.5</v>
      </c>
      <c r="E127" s="31">
        <v>45</v>
      </c>
      <c r="F127" s="137">
        <f>D127*E127</f>
        <v>1327.5</v>
      </c>
    </row>
    <row r="128" spans="1:6" s="6" customFormat="1" ht="12.75" customHeight="1">
      <c r="A128" s="110"/>
      <c r="B128" s="109"/>
      <c r="C128" s="143"/>
      <c r="D128" s="144"/>
      <c r="E128" s="112"/>
      <c r="F128" s="137"/>
    </row>
    <row r="129" spans="1:6" s="6" customFormat="1" ht="12.75" customHeight="1">
      <c r="A129" s="151" t="s">
        <v>228</v>
      </c>
      <c r="B129" s="152"/>
      <c r="C129" s="152"/>
      <c r="D129" s="152"/>
      <c r="E129" s="153"/>
      <c r="F129" s="33">
        <f>SUM(F125:F127)</f>
        <v>12377.5</v>
      </c>
    </row>
    <row r="130" spans="1:6" s="6" customFormat="1" ht="12.75" customHeight="1" thickBot="1">
      <c r="A130" s="56"/>
      <c r="B130" s="56"/>
      <c r="C130" s="56"/>
      <c r="D130" s="56"/>
      <c r="E130" s="56"/>
      <c r="F130" s="57"/>
    </row>
    <row r="131" spans="1:6" s="6" customFormat="1" ht="12.75" customHeight="1" thickBot="1">
      <c r="A131" s="27" t="s">
        <v>233</v>
      </c>
      <c r="B131" s="187" t="s">
        <v>217</v>
      </c>
      <c r="C131" s="188"/>
      <c r="D131" s="188"/>
      <c r="E131" s="188"/>
      <c r="F131" s="189"/>
    </row>
    <row r="132" spans="1:6" s="6" customFormat="1" ht="12.75" customHeight="1">
      <c r="A132" s="34" t="s">
        <v>234</v>
      </c>
      <c r="B132" s="35" t="s">
        <v>219</v>
      </c>
      <c r="C132" s="34" t="s">
        <v>208</v>
      </c>
      <c r="D132" s="53">
        <v>1</v>
      </c>
      <c r="E132" s="31">
        <v>356</v>
      </c>
      <c r="F132" s="37">
        <f>(D132*E132)</f>
        <v>356</v>
      </c>
    </row>
    <row r="133" spans="1:6" s="6" customFormat="1" ht="12.75" customHeight="1">
      <c r="A133" s="184" t="s">
        <v>241</v>
      </c>
      <c r="B133" s="185"/>
      <c r="C133" s="185"/>
      <c r="D133" s="185"/>
      <c r="E133" s="186"/>
      <c r="F133" s="33">
        <f>SUM(F132:F132)</f>
        <v>356</v>
      </c>
    </row>
    <row r="134" spans="1:6" s="6" customFormat="1" ht="12.75">
      <c r="A134" s="181" t="s">
        <v>72</v>
      </c>
      <c r="B134" s="181"/>
      <c r="C134" s="181"/>
      <c r="D134" s="181"/>
      <c r="E134" s="181"/>
      <c r="F134" s="17"/>
    </row>
    <row r="135" spans="1:6" s="6" customFormat="1" ht="12.75">
      <c r="A135" s="146" t="s">
        <v>65</v>
      </c>
      <c r="B135" s="147"/>
      <c r="C135" s="147"/>
      <c r="D135" s="147"/>
      <c r="E135" s="148"/>
      <c r="F135" s="115">
        <f>F20+F26+F31+F45+F54+F61+F66+F71+F77+F81+F89+F113+F118+F123+F129+F133</f>
        <v>164791.981</v>
      </c>
    </row>
    <row r="136" spans="1:8" s="6" customFormat="1" ht="12.75">
      <c r="A136" s="145"/>
      <c r="B136" s="145"/>
      <c r="C136" s="145"/>
      <c r="D136" s="145"/>
      <c r="E136" s="145"/>
      <c r="F136" s="58"/>
      <c r="H136" s="96"/>
    </row>
    <row r="137" spans="1:6" ht="12.75">
      <c r="A137" s="7"/>
      <c r="B137" s="8"/>
      <c r="C137" s="9"/>
      <c r="D137" s="10"/>
      <c r="E137" s="7" t="s">
        <v>145</v>
      </c>
      <c r="F137" s="114">
        <f>F135*0.35</f>
        <v>57677.193349999994</v>
      </c>
    </row>
    <row r="138" spans="1:6" ht="12.75">
      <c r="A138" s="7"/>
      <c r="B138" s="8"/>
      <c r="C138" s="9"/>
      <c r="D138" s="10"/>
      <c r="E138" s="7" t="s">
        <v>146</v>
      </c>
      <c r="F138" s="114">
        <f>F135*0.65</f>
        <v>107114.78765</v>
      </c>
    </row>
    <row r="139" spans="1:6" ht="12.75">
      <c r="A139" s="7"/>
      <c r="B139" s="8"/>
      <c r="C139" s="9"/>
      <c r="D139" s="10"/>
      <c r="E139" s="7"/>
      <c r="F139" s="7"/>
    </row>
    <row r="140" spans="1:6" ht="12.75">
      <c r="A140" s="7"/>
      <c r="B140" s="8"/>
      <c r="C140" s="9"/>
      <c r="D140" s="10"/>
      <c r="E140" s="7"/>
      <c r="F140" s="116"/>
    </row>
    <row r="141" spans="1:6" ht="12.75">
      <c r="A141" s="7"/>
      <c r="B141" s="8"/>
      <c r="C141" s="9"/>
      <c r="D141" s="10" t="s">
        <v>242</v>
      </c>
      <c r="E141" s="7"/>
      <c r="F141" s="7"/>
    </row>
    <row r="142" spans="1:6" ht="12.75">
      <c r="A142" s="7"/>
      <c r="B142" s="8"/>
      <c r="C142" s="9"/>
      <c r="D142" s="10"/>
      <c r="E142" s="7"/>
      <c r="F142" s="7"/>
    </row>
    <row r="143" spans="1:6" ht="12.75">
      <c r="A143" s="7"/>
      <c r="B143" s="8"/>
      <c r="C143" s="9"/>
      <c r="D143" s="10"/>
      <c r="E143" s="7"/>
      <c r="F143" s="7"/>
    </row>
    <row r="144" spans="1:6" ht="12.75">
      <c r="A144" s="7"/>
      <c r="B144" s="8" t="s">
        <v>73</v>
      </c>
      <c r="C144" s="8"/>
      <c r="D144" s="10" t="s">
        <v>73</v>
      </c>
      <c r="E144" s="7"/>
      <c r="F144" s="7"/>
    </row>
    <row r="145" spans="1:4" ht="12.75">
      <c r="A145" s="7"/>
      <c r="B145" s="8" t="s">
        <v>230</v>
      </c>
      <c r="C145" s="7" t="s">
        <v>191</v>
      </c>
      <c r="D145" s="7"/>
    </row>
    <row r="146" spans="1:4" ht="12.75">
      <c r="A146" s="7"/>
      <c r="B146" s="8" t="s">
        <v>147</v>
      </c>
      <c r="C146" s="7" t="s">
        <v>192</v>
      </c>
      <c r="D146" s="7"/>
    </row>
    <row r="147" spans="2:3" ht="12.75">
      <c r="B147" s="1"/>
      <c r="C147" s="2" t="s">
        <v>193</v>
      </c>
    </row>
    <row r="150" spans="3:5" ht="12.75">
      <c r="C150" s="9"/>
      <c r="D150" s="10"/>
      <c r="E150" s="7"/>
    </row>
    <row r="151" spans="3:5" ht="12.75">
      <c r="C151" s="129"/>
      <c r="D151" s="10" t="s">
        <v>73</v>
      </c>
      <c r="E151" s="7"/>
    </row>
    <row r="152" spans="3:4" ht="12.75">
      <c r="C152" s="7" t="s">
        <v>231</v>
      </c>
      <c r="D152" s="7"/>
    </row>
    <row r="153" spans="3:4" ht="12.75">
      <c r="C153" s="7" t="s">
        <v>192</v>
      </c>
      <c r="D153" s="7"/>
    </row>
    <row r="154" ht="12.75">
      <c r="C154" s="2" t="s">
        <v>232</v>
      </c>
    </row>
    <row r="158" spans="3:5" ht="12.75">
      <c r="C158" s="9"/>
      <c r="D158" s="10"/>
      <c r="E158" s="7"/>
    </row>
    <row r="159" spans="3:4" ht="12.75">
      <c r="C159" s="7"/>
      <c r="D159" s="7"/>
    </row>
    <row r="160" spans="3:4" ht="12.75">
      <c r="C160" s="7"/>
      <c r="D160" s="7"/>
    </row>
    <row r="161" ht="12.75">
      <c r="C161" s="2"/>
    </row>
  </sheetData>
  <sheetProtection/>
  <mergeCells count="47">
    <mergeCell ref="B120:F120"/>
    <mergeCell ref="A123:E123"/>
    <mergeCell ref="B131:F131"/>
    <mergeCell ref="A133:E133"/>
    <mergeCell ref="A81:E81"/>
    <mergeCell ref="B83:F83"/>
    <mergeCell ref="B95:F95"/>
    <mergeCell ref="B100:F100"/>
    <mergeCell ref="A134:E134"/>
    <mergeCell ref="A89:E89"/>
    <mergeCell ref="B91:F91"/>
    <mergeCell ref="B93:F93"/>
    <mergeCell ref="B115:F115"/>
    <mergeCell ref="A118:E118"/>
    <mergeCell ref="A20:E20"/>
    <mergeCell ref="B34:F34"/>
    <mergeCell ref="B22:F22"/>
    <mergeCell ref="A45:E45"/>
    <mergeCell ref="B47:F47"/>
    <mergeCell ref="A77:E77"/>
    <mergeCell ref="B64:F64"/>
    <mergeCell ref="A26:E26"/>
    <mergeCell ref="B28:F28"/>
    <mergeCell ref="A31:E31"/>
    <mergeCell ref="A113:E113"/>
    <mergeCell ref="A129:E129"/>
    <mergeCell ref="B96:F96"/>
    <mergeCell ref="B56:F56"/>
    <mergeCell ref="A54:E54"/>
    <mergeCell ref="B79:F79"/>
    <mergeCell ref="A4:F4"/>
    <mergeCell ref="A5:F5"/>
    <mergeCell ref="A13:F13"/>
    <mergeCell ref="B17:F17"/>
    <mergeCell ref="A7:B7"/>
    <mergeCell ref="A9:B9"/>
    <mergeCell ref="A10:B10"/>
    <mergeCell ref="A136:E136"/>
    <mergeCell ref="A135:E135"/>
    <mergeCell ref="B23:F23"/>
    <mergeCell ref="A61:E61"/>
    <mergeCell ref="B36:F36"/>
    <mergeCell ref="B67:F67"/>
    <mergeCell ref="A71:E71"/>
    <mergeCell ref="B72:F72"/>
    <mergeCell ref="B33:F33"/>
    <mergeCell ref="A66:E66"/>
  </mergeCells>
  <conditionalFormatting sqref="D94 D97:D99 D101:D112 D26:E26 D20:E20 D15:E15 D92:E92">
    <cfRule type="cellIs" priority="9" dxfId="0" operator="equal" stopIfTrue="1">
      <formula>0</formula>
    </cfRule>
  </conditionalFormatting>
  <printOptions horizontalCentered="1"/>
  <pageMargins left="0.2362204724409449" right="0.4724409448818898" top="0.4724409448818898" bottom="0.7480314960629921" header="0.31496062992125984" footer="0.2755905511811024"/>
  <pageSetup fitToHeight="10" horizontalDpi="600" verticalDpi="600" orientation="portrait" paperSize="9" scale="75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7">
      <selection activeCell="N22" sqref="N22"/>
    </sheetView>
  </sheetViews>
  <sheetFormatPr defaultColWidth="9.140625" defaultRowHeight="12.75"/>
  <cols>
    <col min="1" max="1" width="31.140625" style="0" customWidth="1"/>
    <col min="2" max="2" width="11.57421875" style="0" bestFit="1" customWidth="1"/>
    <col min="3" max="3" width="7.28125" style="0" customWidth="1"/>
    <col min="4" max="4" width="5.57421875" style="0" bestFit="1" customWidth="1"/>
    <col min="5" max="5" width="10.140625" style="0" bestFit="1" customWidth="1"/>
    <col min="6" max="6" width="8.28125" style="0" bestFit="1" customWidth="1"/>
    <col min="7" max="7" width="5.00390625" style="0" bestFit="1" customWidth="1"/>
    <col min="8" max="8" width="10.140625" style="0" bestFit="1" customWidth="1"/>
    <col min="9" max="9" width="8.28125" style="0" bestFit="1" customWidth="1"/>
    <col min="10" max="10" width="5.00390625" style="0" bestFit="1" customWidth="1"/>
    <col min="11" max="11" width="11.57421875" style="0" bestFit="1" customWidth="1"/>
    <col min="12" max="12" width="8.28125" style="0" bestFit="1" customWidth="1"/>
    <col min="13" max="13" width="5.57421875" style="0" bestFit="1" customWidth="1"/>
    <col min="14" max="14" width="10.140625" style="0" bestFit="1" customWidth="1"/>
    <col min="15" max="15" width="7.421875" style="0" customWidth="1"/>
    <col min="17" max="17" width="12.00390625" style="0" bestFit="1" customWidth="1"/>
    <col min="19" max="19" width="8.00390625" style="0" customWidth="1"/>
    <col min="20" max="20" width="12.00390625" style="0" bestFit="1" customWidth="1"/>
  </cols>
  <sheetData>
    <row r="1" spans="1:15" ht="12.75">
      <c r="A1" s="191" t="s">
        <v>74</v>
      </c>
      <c r="B1" s="191"/>
      <c r="C1" s="191"/>
      <c r="D1" s="191"/>
      <c r="E1" s="191"/>
      <c r="F1" s="191"/>
      <c r="G1" s="191"/>
      <c r="H1" s="191"/>
      <c r="I1" s="191"/>
      <c r="J1" s="191"/>
      <c r="K1" s="65"/>
      <c r="L1" s="65"/>
      <c r="M1" s="65"/>
      <c r="N1" s="65"/>
      <c r="O1" s="65"/>
    </row>
    <row r="2" spans="1:15" ht="12.75">
      <c r="A2" s="192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65"/>
      <c r="L2" s="65"/>
      <c r="M2" s="65"/>
      <c r="N2" s="65"/>
      <c r="O2" s="65"/>
    </row>
    <row r="3" spans="1:15" ht="12.75">
      <c r="A3" s="192" t="s">
        <v>221</v>
      </c>
      <c r="B3" s="192"/>
      <c r="C3" s="192"/>
      <c r="D3" s="192"/>
      <c r="E3" s="192"/>
      <c r="F3" s="192"/>
      <c r="G3" s="192"/>
      <c r="H3" s="192"/>
      <c r="I3" s="192"/>
      <c r="J3" s="192"/>
      <c r="K3" s="65"/>
      <c r="L3" s="65"/>
      <c r="M3" s="65"/>
      <c r="N3" s="65"/>
      <c r="O3" s="65"/>
    </row>
    <row r="4" spans="1:21" ht="12.75">
      <c r="A4" s="192" t="str">
        <f>'Orçamento Camara'!A10:B10</f>
        <v>Endereço: Avenida Borges de Medeiros , n° – Getúlio Vargas - RS.</v>
      </c>
      <c r="B4" s="192"/>
      <c r="C4" s="192"/>
      <c r="D4" s="192"/>
      <c r="E4" s="192"/>
      <c r="F4" s="192"/>
      <c r="G4" s="192"/>
      <c r="H4" s="192"/>
      <c r="I4" s="192"/>
      <c r="J4" s="192"/>
      <c r="K4" s="65"/>
      <c r="L4" s="65"/>
      <c r="M4" s="65"/>
      <c r="N4" s="65"/>
      <c r="O4" s="66"/>
      <c r="P4" s="60"/>
      <c r="Q4" s="60"/>
      <c r="R4" s="60"/>
      <c r="S4" s="60"/>
      <c r="T4" s="60"/>
      <c r="U4" s="60"/>
    </row>
    <row r="5" spans="1:21" ht="13.5" thickBot="1">
      <c r="A5" s="192" t="str">
        <f>'Orçamento Camara'!A9:B9</f>
        <v>Município: Getúlio Vargas-RS</v>
      </c>
      <c r="B5" s="192"/>
      <c r="C5" s="192"/>
      <c r="D5" s="192"/>
      <c r="E5" s="192"/>
      <c r="F5" s="192"/>
      <c r="G5" s="192"/>
      <c r="H5" s="192"/>
      <c r="I5" s="192"/>
      <c r="J5" s="192"/>
      <c r="K5" s="65"/>
      <c r="L5" s="65"/>
      <c r="M5" s="65"/>
      <c r="N5" s="65"/>
      <c r="O5" s="66"/>
      <c r="P5" s="60"/>
      <c r="Q5" s="60"/>
      <c r="R5" s="60"/>
      <c r="S5" s="60"/>
      <c r="T5" s="60"/>
      <c r="U5" s="60"/>
    </row>
    <row r="6" spans="1:21" ht="19.5" thickBot="1">
      <c r="A6" s="193"/>
      <c r="B6" s="193"/>
      <c r="C6" s="193"/>
      <c r="D6" s="193"/>
      <c r="E6" s="68" t="s">
        <v>75</v>
      </c>
      <c r="F6" s="193"/>
      <c r="G6" s="193"/>
      <c r="H6" s="68" t="s">
        <v>76</v>
      </c>
      <c r="I6" s="193"/>
      <c r="J6" s="193"/>
      <c r="K6" s="68" t="s">
        <v>77</v>
      </c>
      <c r="L6" s="67"/>
      <c r="M6" s="67"/>
      <c r="N6" s="69" t="s">
        <v>78</v>
      </c>
      <c r="O6" s="70"/>
      <c r="P6" s="60"/>
      <c r="Q6" s="59"/>
      <c r="R6" s="60"/>
      <c r="S6" s="60"/>
      <c r="T6" s="59"/>
      <c r="U6" s="60"/>
    </row>
    <row r="7" spans="1:21" ht="12.75">
      <c r="A7" s="71" t="s">
        <v>79</v>
      </c>
      <c r="B7" s="72" t="s">
        <v>80</v>
      </c>
      <c r="C7" s="73" t="s">
        <v>81</v>
      </c>
      <c r="D7" s="119" t="s">
        <v>82</v>
      </c>
      <c r="E7" s="72" t="s">
        <v>83</v>
      </c>
      <c r="F7" s="73" t="s">
        <v>84</v>
      </c>
      <c r="G7" s="122" t="s">
        <v>82</v>
      </c>
      <c r="H7" s="72" t="s">
        <v>83</v>
      </c>
      <c r="I7" s="74" t="s">
        <v>84</v>
      </c>
      <c r="J7" s="119" t="s">
        <v>82</v>
      </c>
      <c r="K7" s="72" t="s">
        <v>83</v>
      </c>
      <c r="L7" s="73" t="s">
        <v>84</v>
      </c>
      <c r="M7" s="123" t="s">
        <v>82</v>
      </c>
      <c r="N7" s="72" t="s">
        <v>83</v>
      </c>
      <c r="O7" s="73" t="s">
        <v>84</v>
      </c>
      <c r="P7" s="61"/>
      <c r="Q7" s="61"/>
      <c r="R7" s="61"/>
      <c r="S7" s="61"/>
      <c r="T7" s="61"/>
      <c r="U7" s="61"/>
    </row>
    <row r="8" spans="1:21" ht="12.75">
      <c r="A8" s="75" t="s">
        <v>85</v>
      </c>
      <c r="B8" s="76">
        <f>'Orçamento Camara'!F20</f>
        <v>415</v>
      </c>
      <c r="C8" s="77">
        <f>B8/$B$24</f>
        <v>0.0025183264226916477</v>
      </c>
      <c r="D8" s="120">
        <v>1</v>
      </c>
      <c r="E8" s="78">
        <f aca="true" t="shared" si="0" ref="E8:E23">B8*D8</f>
        <v>415</v>
      </c>
      <c r="F8" s="79">
        <f>D8</f>
        <v>1</v>
      </c>
      <c r="G8" s="121">
        <v>0</v>
      </c>
      <c r="H8" s="76">
        <f>G8*B8</f>
        <v>0</v>
      </c>
      <c r="I8" s="117">
        <f>F8+G8</f>
        <v>1</v>
      </c>
      <c r="J8" s="120">
        <v>0</v>
      </c>
      <c r="K8" s="76">
        <f>J8*B8</f>
        <v>0</v>
      </c>
      <c r="L8" s="118">
        <f>I8+J8</f>
        <v>1</v>
      </c>
      <c r="M8" s="124">
        <v>0</v>
      </c>
      <c r="N8" s="76">
        <f>M8*B8</f>
        <v>0</v>
      </c>
      <c r="O8" s="118">
        <f>D8+G8+J8+M8</f>
        <v>1</v>
      </c>
      <c r="P8" s="62"/>
      <c r="Q8" s="63"/>
      <c r="R8" s="60"/>
      <c r="S8" s="60"/>
      <c r="T8" s="63"/>
      <c r="U8" s="60"/>
    </row>
    <row r="9" spans="1:21" ht="12.75">
      <c r="A9" s="75" t="s">
        <v>173</v>
      </c>
      <c r="B9" s="76">
        <f>'Orçamento Camara'!F26</f>
        <v>586.116</v>
      </c>
      <c r="C9" s="77">
        <f aca="true" t="shared" si="1" ref="C9:C23">B9/$B$24</f>
        <v>0.0035567021917164766</v>
      </c>
      <c r="D9" s="121">
        <v>0.3</v>
      </c>
      <c r="E9" s="78">
        <f t="shared" si="0"/>
        <v>175.8348</v>
      </c>
      <c r="F9" s="79">
        <f aca="true" t="shared" si="2" ref="F9:F23">D9</f>
        <v>0.3</v>
      </c>
      <c r="G9" s="120">
        <v>0.7</v>
      </c>
      <c r="H9" s="76">
        <f aca="true" t="shared" si="3" ref="H9:H23">G9*B9</f>
        <v>410.28119999999996</v>
      </c>
      <c r="I9" s="117">
        <f aca="true" t="shared" si="4" ref="I9:I23">F9+G9</f>
        <v>1</v>
      </c>
      <c r="J9" s="121">
        <v>0</v>
      </c>
      <c r="K9" s="76">
        <f aca="true" t="shared" si="5" ref="K9:K23">J9*B9</f>
        <v>0</v>
      </c>
      <c r="L9" s="118">
        <f aca="true" t="shared" si="6" ref="L9:L20">I9+J9</f>
        <v>1</v>
      </c>
      <c r="M9" s="124">
        <v>0</v>
      </c>
      <c r="N9" s="76">
        <f aca="true" t="shared" si="7" ref="N9:N23">M9*B9</f>
        <v>0</v>
      </c>
      <c r="O9" s="118">
        <f aca="true" t="shared" si="8" ref="O9:O23">D9+G9+J9+M9</f>
        <v>1</v>
      </c>
      <c r="P9" s="62"/>
      <c r="Q9" s="63"/>
      <c r="R9" s="60"/>
      <c r="S9" s="60"/>
      <c r="T9" s="63"/>
      <c r="U9" s="60"/>
    </row>
    <row r="10" spans="1:21" ht="12.75">
      <c r="A10" s="75" t="s">
        <v>174</v>
      </c>
      <c r="B10" s="76">
        <f>'Orçamento Camara'!F31</f>
        <v>815.9399999999999</v>
      </c>
      <c r="C10" s="77">
        <f t="shared" si="1"/>
        <v>0.004951333159833791</v>
      </c>
      <c r="D10" s="121">
        <v>0.3</v>
      </c>
      <c r="E10" s="78">
        <f t="shared" si="0"/>
        <v>244.78199999999998</v>
      </c>
      <c r="F10" s="79">
        <f t="shared" si="2"/>
        <v>0.3</v>
      </c>
      <c r="G10" s="120">
        <v>0.7</v>
      </c>
      <c r="H10" s="76">
        <f t="shared" si="3"/>
        <v>571.1579999999999</v>
      </c>
      <c r="I10" s="117">
        <f t="shared" si="4"/>
        <v>1</v>
      </c>
      <c r="J10" s="121">
        <v>0</v>
      </c>
      <c r="K10" s="76">
        <f t="shared" si="5"/>
        <v>0</v>
      </c>
      <c r="L10" s="118">
        <f t="shared" si="6"/>
        <v>1</v>
      </c>
      <c r="M10" s="124">
        <v>0</v>
      </c>
      <c r="N10" s="76">
        <f t="shared" si="7"/>
        <v>0</v>
      </c>
      <c r="O10" s="118">
        <f t="shared" si="8"/>
        <v>1</v>
      </c>
      <c r="P10" s="62"/>
      <c r="Q10" s="63"/>
      <c r="R10" s="60"/>
      <c r="S10" s="60"/>
      <c r="T10" s="63"/>
      <c r="U10" s="60"/>
    </row>
    <row r="11" spans="1:21" ht="12.75">
      <c r="A11" s="75" t="s">
        <v>175</v>
      </c>
      <c r="B11" s="76">
        <f>'Orçamento Camara'!F45</f>
        <v>1665.5445000000002</v>
      </c>
      <c r="C11" s="77">
        <f t="shared" si="1"/>
        <v>0.010106951138599397</v>
      </c>
      <c r="D11" s="121">
        <v>0.3</v>
      </c>
      <c r="E11" s="78">
        <f t="shared" si="0"/>
        <v>499.66335000000004</v>
      </c>
      <c r="F11" s="79">
        <f t="shared" si="2"/>
        <v>0.3</v>
      </c>
      <c r="G11" s="120">
        <v>0.7</v>
      </c>
      <c r="H11" s="76">
        <f t="shared" si="3"/>
        <v>1165.8811500000002</v>
      </c>
      <c r="I11" s="117">
        <f t="shared" si="4"/>
        <v>1</v>
      </c>
      <c r="J11" s="121">
        <v>0</v>
      </c>
      <c r="K11" s="76">
        <f t="shared" si="5"/>
        <v>0</v>
      </c>
      <c r="L11" s="118">
        <f t="shared" si="6"/>
        <v>1</v>
      </c>
      <c r="M11" s="124">
        <v>0</v>
      </c>
      <c r="N11" s="76">
        <f t="shared" si="7"/>
        <v>0</v>
      </c>
      <c r="O11" s="118">
        <f t="shared" si="8"/>
        <v>1</v>
      </c>
      <c r="P11" s="62"/>
      <c r="Q11" s="63"/>
      <c r="R11" s="60"/>
      <c r="S11" s="60"/>
      <c r="T11" s="63"/>
      <c r="U11" s="60"/>
    </row>
    <row r="12" spans="1:21" ht="12.75">
      <c r="A12" s="75" t="s">
        <v>176</v>
      </c>
      <c r="B12" s="76">
        <f>'Orçamento Camara'!F54</f>
        <v>51586.6</v>
      </c>
      <c r="C12" s="77">
        <f t="shared" si="1"/>
        <v>0.3130407176790963</v>
      </c>
      <c r="D12" s="120">
        <v>0.2</v>
      </c>
      <c r="E12" s="78">
        <f t="shared" si="0"/>
        <v>10317.32</v>
      </c>
      <c r="F12" s="79">
        <f t="shared" si="2"/>
        <v>0.2</v>
      </c>
      <c r="G12" s="121">
        <v>0.3</v>
      </c>
      <c r="H12" s="76">
        <f t="shared" si="3"/>
        <v>15475.98</v>
      </c>
      <c r="I12" s="117">
        <f t="shared" si="4"/>
        <v>0.5</v>
      </c>
      <c r="J12" s="120">
        <v>0.5</v>
      </c>
      <c r="K12" s="76">
        <f t="shared" si="5"/>
        <v>25793.3</v>
      </c>
      <c r="L12" s="118">
        <f t="shared" si="6"/>
        <v>1</v>
      </c>
      <c r="M12" s="124">
        <v>0</v>
      </c>
      <c r="N12" s="76">
        <f t="shared" si="7"/>
        <v>0</v>
      </c>
      <c r="O12" s="118">
        <f t="shared" si="8"/>
        <v>1</v>
      </c>
      <c r="P12" s="62"/>
      <c r="Q12" s="63"/>
      <c r="R12" s="60"/>
      <c r="S12" s="60"/>
      <c r="T12" s="63"/>
      <c r="U12" s="60"/>
    </row>
    <row r="13" spans="1:21" ht="12.75">
      <c r="A13" s="75" t="s">
        <v>177</v>
      </c>
      <c r="B13" s="76">
        <f>'Orçamento Camara'!F61</f>
        <v>13511.14</v>
      </c>
      <c r="C13" s="77">
        <f t="shared" si="1"/>
        <v>0.08198906231972537</v>
      </c>
      <c r="D13" s="120">
        <v>0</v>
      </c>
      <c r="E13" s="78">
        <f t="shared" si="0"/>
        <v>0</v>
      </c>
      <c r="F13" s="79">
        <f t="shared" si="2"/>
        <v>0</v>
      </c>
      <c r="G13" s="121">
        <v>0</v>
      </c>
      <c r="H13" s="76">
        <f t="shared" si="3"/>
        <v>0</v>
      </c>
      <c r="I13" s="117">
        <f t="shared" si="4"/>
        <v>0</v>
      </c>
      <c r="J13" s="120">
        <v>0.5</v>
      </c>
      <c r="K13" s="76">
        <f t="shared" si="5"/>
        <v>6755.57</v>
      </c>
      <c r="L13" s="118">
        <f t="shared" si="6"/>
        <v>0.5</v>
      </c>
      <c r="M13" s="124">
        <v>0.5</v>
      </c>
      <c r="N13" s="76">
        <f t="shared" si="7"/>
        <v>6755.57</v>
      </c>
      <c r="O13" s="118">
        <f t="shared" si="8"/>
        <v>1</v>
      </c>
      <c r="P13" s="62"/>
      <c r="Q13" s="63"/>
      <c r="R13" s="60"/>
      <c r="S13" s="60"/>
      <c r="T13" s="63"/>
      <c r="U13" s="60"/>
    </row>
    <row r="14" spans="1:21" ht="12.75">
      <c r="A14" s="75" t="s">
        <v>178</v>
      </c>
      <c r="B14" s="76">
        <f>'Orçamento Camara'!F66</f>
        <v>426.3</v>
      </c>
      <c r="C14" s="77">
        <f t="shared" si="1"/>
        <v>0.0025868977204661432</v>
      </c>
      <c r="D14" s="120">
        <v>0</v>
      </c>
      <c r="E14" s="78">
        <f t="shared" si="0"/>
        <v>0</v>
      </c>
      <c r="F14" s="79">
        <f t="shared" si="2"/>
        <v>0</v>
      </c>
      <c r="G14" s="121">
        <v>1</v>
      </c>
      <c r="H14" s="76">
        <f t="shared" si="3"/>
        <v>426.3</v>
      </c>
      <c r="I14" s="117">
        <f t="shared" si="4"/>
        <v>1</v>
      </c>
      <c r="J14" s="120">
        <v>0</v>
      </c>
      <c r="K14" s="76">
        <f t="shared" si="5"/>
        <v>0</v>
      </c>
      <c r="L14" s="118">
        <f t="shared" si="6"/>
        <v>1</v>
      </c>
      <c r="M14" s="124">
        <v>0</v>
      </c>
      <c r="N14" s="76">
        <f t="shared" si="7"/>
        <v>0</v>
      </c>
      <c r="O14" s="118">
        <f t="shared" si="8"/>
        <v>1</v>
      </c>
      <c r="P14" s="62"/>
      <c r="Q14" s="63"/>
      <c r="R14" s="60"/>
      <c r="S14" s="60"/>
      <c r="T14" s="63"/>
      <c r="U14" s="60"/>
    </row>
    <row r="15" spans="1:21" ht="12.75">
      <c r="A15" s="75" t="s">
        <v>179</v>
      </c>
      <c r="B15" s="76">
        <f>'Orçamento Camara'!F71</f>
        <v>1089.72</v>
      </c>
      <c r="C15" s="77">
        <f t="shared" si="1"/>
        <v>0.006612700408037452</v>
      </c>
      <c r="D15" s="120">
        <v>0</v>
      </c>
      <c r="E15" s="78">
        <f t="shared" si="0"/>
        <v>0</v>
      </c>
      <c r="F15" s="79">
        <f t="shared" si="2"/>
        <v>0</v>
      </c>
      <c r="G15" s="121">
        <v>0</v>
      </c>
      <c r="H15" s="76">
        <f t="shared" si="3"/>
        <v>0</v>
      </c>
      <c r="I15" s="117">
        <f t="shared" si="4"/>
        <v>0</v>
      </c>
      <c r="J15" s="120">
        <v>0.5</v>
      </c>
      <c r="K15" s="76">
        <f t="shared" si="5"/>
        <v>544.86</v>
      </c>
      <c r="L15" s="118">
        <f t="shared" si="6"/>
        <v>0.5</v>
      </c>
      <c r="M15" s="124">
        <v>0.5</v>
      </c>
      <c r="N15" s="76">
        <f t="shared" si="7"/>
        <v>544.86</v>
      </c>
      <c r="O15" s="118">
        <f t="shared" si="8"/>
        <v>1</v>
      </c>
      <c r="P15" s="62"/>
      <c r="Q15" s="63"/>
      <c r="R15" s="60"/>
      <c r="S15" s="60"/>
      <c r="T15" s="63"/>
      <c r="U15" s="60"/>
    </row>
    <row r="16" spans="1:21" ht="12.75">
      <c r="A16" s="75" t="s">
        <v>180</v>
      </c>
      <c r="B16" s="76">
        <f>'Orçamento Camara'!F77</f>
        <v>20865.04</v>
      </c>
      <c r="C16" s="77">
        <f t="shared" si="1"/>
        <v>0.12661441335546542</v>
      </c>
      <c r="D16" s="120">
        <v>0</v>
      </c>
      <c r="E16" s="78">
        <f t="shared" si="0"/>
        <v>0</v>
      </c>
      <c r="F16" s="79">
        <f t="shared" si="2"/>
        <v>0</v>
      </c>
      <c r="G16" s="121">
        <v>0</v>
      </c>
      <c r="H16" s="76">
        <f t="shared" si="3"/>
        <v>0</v>
      </c>
      <c r="I16" s="117">
        <f t="shared" si="4"/>
        <v>0</v>
      </c>
      <c r="J16" s="120">
        <v>0.5</v>
      </c>
      <c r="K16" s="76">
        <f t="shared" si="5"/>
        <v>10432.52</v>
      </c>
      <c r="L16" s="118">
        <f t="shared" si="6"/>
        <v>0.5</v>
      </c>
      <c r="M16" s="124">
        <v>0.5</v>
      </c>
      <c r="N16" s="76">
        <f t="shared" si="7"/>
        <v>10432.52</v>
      </c>
      <c r="O16" s="118">
        <f t="shared" si="8"/>
        <v>1</v>
      </c>
      <c r="P16" s="62"/>
      <c r="Q16" s="63"/>
      <c r="R16" s="60"/>
      <c r="S16" s="60"/>
      <c r="T16" s="63"/>
      <c r="U16" s="60"/>
    </row>
    <row r="17" spans="1:21" ht="12.75">
      <c r="A17" s="75" t="s">
        <v>181</v>
      </c>
      <c r="B17" s="76">
        <f>'Orçamento Camara'!F81</f>
        <v>1419.8</v>
      </c>
      <c r="C17" s="77">
        <f t="shared" si="1"/>
        <v>0.008615710493825545</v>
      </c>
      <c r="D17" s="120">
        <v>0</v>
      </c>
      <c r="E17" s="78">
        <f t="shared" si="0"/>
        <v>0</v>
      </c>
      <c r="F17" s="79">
        <f t="shared" si="2"/>
        <v>0</v>
      </c>
      <c r="G17" s="121">
        <v>0</v>
      </c>
      <c r="H17" s="76">
        <f t="shared" si="3"/>
        <v>0</v>
      </c>
      <c r="I17" s="117">
        <f t="shared" si="4"/>
        <v>0</v>
      </c>
      <c r="J17" s="120">
        <v>0.5</v>
      </c>
      <c r="K17" s="76">
        <f t="shared" si="5"/>
        <v>709.9</v>
      </c>
      <c r="L17" s="118">
        <f t="shared" si="6"/>
        <v>0.5</v>
      </c>
      <c r="M17" s="124">
        <v>0.5</v>
      </c>
      <c r="N17" s="76">
        <f t="shared" si="7"/>
        <v>709.9</v>
      </c>
      <c r="O17" s="118">
        <f t="shared" si="8"/>
        <v>1</v>
      </c>
      <c r="P17" s="62"/>
      <c r="Q17" s="63"/>
      <c r="R17" s="60"/>
      <c r="S17" s="60"/>
      <c r="T17" s="63"/>
      <c r="U17" s="60"/>
    </row>
    <row r="18" spans="1:21" ht="12.75">
      <c r="A18" s="75" t="s">
        <v>182</v>
      </c>
      <c r="B18" s="76">
        <f>'Orçamento Camara'!F89</f>
        <v>18367.0305</v>
      </c>
      <c r="C18" s="77">
        <f t="shared" si="1"/>
        <v>0.11145585111935756</v>
      </c>
      <c r="D18" s="120">
        <v>0</v>
      </c>
      <c r="E18" s="78">
        <f t="shared" si="0"/>
        <v>0</v>
      </c>
      <c r="F18" s="79">
        <f t="shared" si="2"/>
        <v>0</v>
      </c>
      <c r="G18" s="121">
        <v>0</v>
      </c>
      <c r="H18" s="76">
        <f t="shared" si="3"/>
        <v>0</v>
      </c>
      <c r="I18" s="117">
        <f t="shared" si="4"/>
        <v>0</v>
      </c>
      <c r="J18" s="120">
        <v>0</v>
      </c>
      <c r="K18" s="76">
        <f t="shared" si="5"/>
        <v>0</v>
      </c>
      <c r="L18" s="118">
        <f t="shared" si="6"/>
        <v>0</v>
      </c>
      <c r="M18" s="124">
        <v>1</v>
      </c>
      <c r="N18" s="76">
        <f t="shared" si="7"/>
        <v>18367.0305</v>
      </c>
      <c r="O18" s="118">
        <f t="shared" si="8"/>
        <v>1</v>
      </c>
      <c r="P18" s="62"/>
      <c r="Q18" s="63"/>
      <c r="R18" s="60"/>
      <c r="S18" s="60"/>
      <c r="T18" s="63"/>
      <c r="U18" s="60"/>
    </row>
    <row r="19" spans="1:21" ht="12.75">
      <c r="A19" s="75" t="s">
        <v>183</v>
      </c>
      <c r="B19" s="76">
        <f>'Orçamento Camara'!F113</f>
        <v>27534.25</v>
      </c>
      <c r="C19" s="77">
        <f t="shared" si="1"/>
        <v>0.1670848898891506</v>
      </c>
      <c r="D19" s="120">
        <v>0</v>
      </c>
      <c r="E19" s="78">
        <f t="shared" si="0"/>
        <v>0</v>
      </c>
      <c r="F19" s="79">
        <f t="shared" si="2"/>
        <v>0</v>
      </c>
      <c r="G19" s="121">
        <v>0</v>
      </c>
      <c r="H19" s="76">
        <f t="shared" si="3"/>
        <v>0</v>
      </c>
      <c r="I19" s="117">
        <f t="shared" si="4"/>
        <v>0</v>
      </c>
      <c r="J19" s="120">
        <v>0.4</v>
      </c>
      <c r="K19" s="76">
        <f t="shared" si="5"/>
        <v>11013.7</v>
      </c>
      <c r="L19" s="118">
        <f t="shared" si="6"/>
        <v>0.4</v>
      </c>
      <c r="M19" s="124">
        <v>0.6</v>
      </c>
      <c r="N19" s="76">
        <f t="shared" si="7"/>
        <v>16520.55</v>
      </c>
      <c r="O19" s="118">
        <f t="shared" si="8"/>
        <v>1</v>
      </c>
      <c r="P19" s="62"/>
      <c r="Q19" s="63"/>
      <c r="R19" s="60"/>
      <c r="S19" s="60"/>
      <c r="T19" s="63"/>
      <c r="U19" s="60"/>
    </row>
    <row r="20" spans="1:21" ht="12.75">
      <c r="A20" s="75" t="s">
        <v>199</v>
      </c>
      <c r="B20" s="76">
        <f>'Orçamento Camara'!F118</f>
        <v>2076</v>
      </c>
      <c r="C20" s="77">
        <f t="shared" si="1"/>
        <v>0.01259770036989846</v>
      </c>
      <c r="D20" s="120">
        <v>0</v>
      </c>
      <c r="E20" s="78">
        <f t="shared" si="0"/>
        <v>0</v>
      </c>
      <c r="F20" s="79">
        <f t="shared" si="2"/>
        <v>0</v>
      </c>
      <c r="G20" s="121">
        <v>0</v>
      </c>
      <c r="H20" s="76">
        <f t="shared" si="3"/>
        <v>0</v>
      </c>
      <c r="I20" s="117">
        <f t="shared" si="4"/>
        <v>0</v>
      </c>
      <c r="J20" s="120">
        <v>1</v>
      </c>
      <c r="K20" s="76">
        <f t="shared" si="5"/>
        <v>2076</v>
      </c>
      <c r="L20" s="118">
        <f t="shared" si="6"/>
        <v>1</v>
      </c>
      <c r="M20" s="124">
        <v>0</v>
      </c>
      <c r="N20" s="76">
        <f t="shared" si="7"/>
        <v>0</v>
      </c>
      <c r="O20" s="118">
        <f t="shared" si="8"/>
        <v>1</v>
      </c>
      <c r="P20" s="62"/>
      <c r="Q20" s="63"/>
      <c r="R20" s="60"/>
      <c r="S20" s="60"/>
      <c r="T20" s="63"/>
      <c r="U20" s="60"/>
    </row>
    <row r="21" spans="1:21" ht="12.75">
      <c r="A21" s="75" t="s">
        <v>229</v>
      </c>
      <c r="B21" s="76">
        <f>'Orçamento Camara'!F123</f>
        <v>11700</v>
      </c>
      <c r="C21" s="77">
        <f t="shared" si="1"/>
        <v>0.07099860035058381</v>
      </c>
      <c r="D21" s="120">
        <v>0</v>
      </c>
      <c r="E21" s="78">
        <f t="shared" si="0"/>
        <v>0</v>
      </c>
      <c r="F21" s="79">
        <f t="shared" si="2"/>
        <v>0</v>
      </c>
      <c r="G21" s="121">
        <v>0</v>
      </c>
      <c r="H21" s="76">
        <f t="shared" si="3"/>
        <v>0</v>
      </c>
      <c r="I21" s="117">
        <f t="shared" si="4"/>
        <v>0</v>
      </c>
      <c r="J21" s="120">
        <v>0</v>
      </c>
      <c r="K21" s="76">
        <f t="shared" si="5"/>
        <v>0</v>
      </c>
      <c r="L21" s="118">
        <v>0</v>
      </c>
      <c r="M21" s="124">
        <v>1</v>
      </c>
      <c r="N21" s="76">
        <f t="shared" si="7"/>
        <v>11700</v>
      </c>
      <c r="O21" s="118">
        <f t="shared" si="8"/>
        <v>1</v>
      </c>
      <c r="P21" s="62"/>
      <c r="Q21" s="63"/>
      <c r="R21" s="60"/>
      <c r="S21" s="60"/>
      <c r="T21" s="63"/>
      <c r="U21" s="60"/>
    </row>
    <row r="22" spans="1:21" ht="12.75">
      <c r="A22" s="75" t="s">
        <v>245</v>
      </c>
      <c r="B22" s="76">
        <f>'Orçamento Camara'!F129</f>
        <v>12377.5</v>
      </c>
      <c r="C22" s="77">
        <f t="shared" si="1"/>
        <v>0.07510984408883342</v>
      </c>
      <c r="D22" s="120">
        <v>0</v>
      </c>
      <c r="E22" s="78">
        <f t="shared" si="0"/>
        <v>0</v>
      </c>
      <c r="F22" s="79">
        <f t="shared" si="2"/>
        <v>0</v>
      </c>
      <c r="G22" s="121">
        <v>0</v>
      </c>
      <c r="H22" s="76">
        <f t="shared" si="3"/>
        <v>0</v>
      </c>
      <c r="I22" s="117">
        <f t="shared" si="4"/>
        <v>0</v>
      </c>
      <c r="J22" s="120"/>
      <c r="K22" s="76">
        <v>0</v>
      </c>
      <c r="L22" s="118">
        <v>0</v>
      </c>
      <c r="M22" s="124">
        <v>1</v>
      </c>
      <c r="N22" s="76">
        <f t="shared" si="7"/>
        <v>12377.5</v>
      </c>
      <c r="O22" s="118"/>
      <c r="P22" s="62"/>
      <c r="Q22" s="63"/>
      <c r="R22" s="60"/>
      <c r="S22" s="60"/>
      <c r="T22" s="63"/>
      <c r="U22" s="60"/>
    </row>
    <row r="23" spans="1:21" ht="12.75">
      <c r="A23" s="75" t="s">
        <v>246</v>
      </c>
      <c r="B23" s="76">
        <f>'Orçamento Camara'!F133</f>
        <v>356</v>
      </c>
      <c r="C23" s="77">
        <f t="shared" si="1"/>
        <v>0.0021602992927186185</v>
      </c>
      <c r="D23" s="120">
        <v>0</v>
      </c>
      <c r="E23" s="78">
        <f t="shared" si="0"/>
        <v>0</v>
      </c>
      <c r="F23" s="79">
        <f t="shared" si="2"/>
        <v>0</v>
      </c>
      <c r="G23" s="121">
        <v>0</v>
      </c>
      <c r="H23" s="76">
        <f t="shared" si="3"/>
        <v>0</v>
      </c>
      <c r="I23" s="117">
        <f t="shared" si="4"/>
        <v>0</v>
      </c>
      <c r="J23" s="120">
        <v>0</v>
      </c>
      <c r="K23" s="76">
        <f t="shared" si="5"/>
        <v>0</v>
      </c>
      <c r="L23" s="118">
        <v>0</v>
      </c>
      <c r="M23" s="124">
        <v>1</v>
      </c>
      <c r="N23" s="76">
        <f t="shared" si="7"/>
        <v>356</v>
      </c>
      <c r="O23" s="118">
        <f t="shared" si="8"/>
        <v>1</v>
      </c>
      <c r="P23" s="62"/>
      <c r="Q23" s="63"/>
      <c r="R23" s="60"/>
      <c r="S23" s="60"/>
      <c r="T23" s="63"/>
      <c r="U23" s="60"/>
    </row>
    <row r="24" spans="1:21" ht="12.75">
      <c r="A24" s="85" t="s">
        <v>86</v>
      </c>
      <c r="B24" s="76">
        <f>SUM(B8:B23)</f>
        <v>164791.981</v>
      </c>
      <c r="C24" s="79">
        <f>SUM(C8:C23)</f>
        <v>1</v>
      </c>
      <c r="D24" s="82"/>
      <c r="E24" s="78">
        <f>SUM(E8:E23)</f>
        <v>11652.60015</v>
      </c>
      <c r="F24" s="83"/>
      <c r="G24" s="80"/>
      <c r="H24" s="76">
        <f>SUM(H8:H23)</f>
        <v>18049.600349999997</v>
      </c>
      <c r="I24" s="81"/>
      <c r="J24" s="82"/>
      <c r="K24" s="76">
        <f>SUM(K8:K23)</f>
        <v>57325.850000000006</v>
      </c>
      <c r="L24" s="83"/>
      <c r="M24" s="84"/>
      <c r="N24" s="76">
        <f>SUM(N8:N23)</f>
        <v>77763.9305</v>
      </c>
      <c r="O24" s="79">
        <v>1</v>
      </c>
      <c r="P24" s="62"/>
      <c r="Q24" s="63"/>
      <c r="R24" s="60"/>
      <c r="S24" s="60"/>
      <c r="T24" s="63"/>
      <c r="U24" s="60"/>
    </row>
    <row r="25" spans="1:21" ht="13.5" thickBot="1">
      <c r="A25" s="86"/>
      <c r="B25" s="87"/>
      <c r="C25" s="88"/>
      <c r="D25" s="89"/>
      <c r="E25" s="90"/>
      <c r="F25" s="88"/>
      <c r="G25" s="91"/>
      <c r="H25" s="90"/>
      <c r="I25" s="92"/>
      <c r="J25" s="89"/>
      <c r="K25" s="90"/>
      <c r="L25" s="88"/>
      <c r="M25" s="93"/>
      <c r="N25" s="90"/>
      <c r="O25" s="79"/>
      <c r="P25" s="62"/>
      <c r="Q25" s="63"/>
      <c r="R25" s="60"/>
      <c r="S25" s="60"/>
      <c r="T25" s="63"/>
      <c r="U25" s="60"/>
    </row>
    <row r="26" spans="1:10" ht="12.75">
      <c r="A26" s="190"/>
      <c r="B26" s="190"/>
      <c r="C26" s="190"/>
      <c r="D26" s="190"/>
      <c r="E26" s="190"/>
      <c r="F26" s="190"/>
      <c r="G26" s="190"/>
      <c r="H26" s="190"/>
      <c r="I26" s="190"/>
      <c r="J26" s="190"/>
    </row>
    <row r="28" ht="12.75">
      <c r="B28" s="64"/>
    </row>
    <row r="29" spans="2:12" ht="12.75">
      <c r="B29" s="8"/>
      <c r="C29" s="10" t="s">
        <v>73</v>
      </c>
      <c r="D29" s="7"/>
      <c r="J29" s="129"/>
      <c r="K29" s="10" t="s">
        <v>73</v>
      </c>
      <c r="L29" s="7"/>
    </row>
    <row r="30" spans="2:12" ht="12.75">
      <c r="B30" s="7" t="s">
        <v>191</v>
      </c>
      <c r="C30" s="7"/>
      <c r="D30" s="1"/>
      <c r="J30" s="7" t="s">
        <v>231</v>
      </c>
      <c r="K30" s="7"/>
      <c r="L30" s="1"/>
    </row>
    <row r="31" spans="2:12" ht="12.75">
      <c r="B31" s="7" t="s">
        <v>192</v>
      </c>
      <c r="C31" s="7"/>
      <c r="D31" s="1"/>
      <c r="J31" s="7" t="s">
        <v>192</v>
      </c>
      <c r="K31" s="7"/>
      <c r="L31" s="1"/>
    </row>
    <row r="32" spans="2:12" ht="12.75">
      <c r="B32" s="2" t="s">
        <v>193</v>
      </c>
      <c r="C32" s="4"/>
      <c r="D32" s="1"/>
      <c r="J32" s="2" t="s">
        <v>232</v>
      </c>
      <c r="K32" s="4"/>
      <c r="L32" s="1"/>
    </row>
    <row r="33" spans="2:12" ht="12.75">
      <c r="B33" s="3"/>
      <c r="C33" s="4"/>
      <c r="D33" s="1"/>
      <c r="J33" s="3"/>
      <c r="K33" s="4"/>
      <c r="L33" s="1"/>
    </row>
  </sheetData>
  <sheetProtection/>
  <mergeCells count="9">
    <mergeCell ref="A26:J26"/>
    <mergeCell ref="A1:J1"/>
    <mergeCell ref="A2:J2"/>
    <mergeCell ref="A3:J3"/>
    <mergeCell ref="A4:J4"/>
    <mergeCell ref="A5:J5"/>
    <mergeCell ref="A6:D6"/>
    <mergeCell ref="F6:G6"/>
    <mergeCell ref="I6:J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Zavodnik</dc:creator>
  <cp:keywords/>
  <dc:description/>
  <cp:lastModifiedBy>pc22</cp:lastModifiedBy>
  <cp:lastPrinted>2014-12-11T19:33:06Z</cp:lastPrinted>
  <dcterms:created xsi:type="dcterms:W3CDTF">2009-07-02T17:29:30Z</dcterms:created>
  <dcterms:modified xsi:type="dcterms:W3CDTF">2014-12-16T13:17:30Z</dcterms:modified>
  <cp:category/>
  <cp:version/>
  <cp:contentType/>
  <cp:contentStatus/>
</cp:coreProperties>
</file>